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20" yWindow="-60" windowWidth="15600" windowHeight="11700" tabRatio="891" activeTab="7"/>
  </bookViews>
  <sheets>
    <sheet name="پیوست 4" sheetId="32" r:id="rId1"/>
    <sheet name="پیوست 17" sheetId="30" r:id="rId2"/>
    <sheet name="پیوست 2" sheetId="27" r:id="rId3"/>
    <sheet name="پیوست 3" sheetId="21" r:id="rId4"/>
    <sheet name="محاسبات شهری" sheetId="18" r:id="rId5"/>
    <sheet name="درصد انسانی و تجهیزات" sheetId="22" r:id="rId6"/>
    <sheet name="پیوست1" sheetId="23" r:id="rId7"/>
    <sheet name="جدول کلی" sheetId="24" r:id="rId8"/>
  </sheets>
  <definedNames>
    <definedName name="_xlnm.Print_Area" localSheetId="2">'پیوست 2'!$A$1:$F$3</definedName>
    <definedName name="_xlnm.Print_Area" localSheetId="3">'پیوست 3'!$A$1:$F$24</definedName>
    <definedName name="_xlnm.Print_Area" localSheetId="6">پیوست1!$A$1:$F$3</definedName>
    <definedName name="_xlnm.Print_Area" localSheetId="4">'محاسبات شهری'!$A$1:$F$28</definedName>
    <definedName name="_xlnm.Print_Titles" localSheetId="3">'پیوست 3'!$1:$1</definedName>
    <definedName name="_xlnm.Print_Titles" localSheetId="0">'پیوست 4'!$1:$1</definedName>
  </definedNames>
  <calcPr calcId="144525"/>
</workbook>
</file>

<file path=xl/calcChain.xml><?xml version="1.0" encoding="utf-8"?>
<calcChain xmlns="http://schemas.openxmlformats.org/spreadsheetml/2006/main">
  <c r="D4" i="22" l="1"/>
  <c r="C4" i="22"/>
  <c r="D2" i="22"/>
  <c r="G2" i="18"/>
  <c r="H29" i="18"/>
  <c r="F3" i="27"/>
  <c r="E3" i="23"/>
  <c r="H26" i="18"/>
  <c r="H25" i="18"/>
  <c r="F23" i="21" l="1"/>
  <c r="F22" i="21"/>
  <c r="F21" i="21"/>
  <c r="F20" i="21"/>
  <c r="F18" i="21" l="1"/>
  <c r="F17" i="21"/>
  <c r="F16" i="21"/>
  <c r="F15" i="21"/>
  <c r="F14" i="21"/>
  <c r="F13" i="21"/>
  <c r="F19" i="21"/>
  <c r="F12" i="21"/>
  <c r="F4" i="32" l="1"/>
  <c r="F5" i="32"/>
  <c r="F6" i="32"/>
  <c r="F7" i="32"/>
  <c r="F8" i="32"/>
  <c r="F9" i="32"/>
  <c r="F10" i="32"/>
  <c r="F11" i="32"/>
  <c r="F12" i="32"/>
  <c r="F13" i="32"/>
  <c r="F14" i="32"/>
  <c r="F15" i="32"/>
  <c r="F16" i="32"/>
  <c r="F17" i="32"/>
  <c r="F18" i="32"/>
  <c r="F19" i="32"/>
  <c r="F20" i="32"/>
  <c r="F21" i="32"/>
  <c r="F22" i="32"/>
  <c r="F23" i="32"/>
  <c r="F24" i="32"/>
  <c r="F25" i="32"/>
  <c r="F26" i="32"/>
  <c r="F27" i="32"/>
  <c r="F28" i="32"/>
  <c r="F29" i="32"/>
  <c r="F3" i="32" l="1"/>
  <c r="F30" i="32" s="1"/>
  <c r="D7" i="24" s="1"/>
  <c r="F7" i="30" l="1"/>
  <c r="F6" i="30"/>
  <c r="F5" i="30"/>
  <c r="F4" i="30"/>
  <c r="F3" i="30"/>
  <c r="F8" i="30" l="1"/>
  <c r="D8" i="24" s="1"/>
  <c r="F2" i="27" l="1"/>
  <c r="F26" i="18" l="1"/>
  <c r="D5" i="24" l="1"/>
  <c r="F10" i="21" l="1"/>
  <c r="F19" i="18" l="1"/>
  <c r="F6" i="21" l="1"/>
  <c r="F16" i="18" l="1"/>
  <c r="F18" i="18" l="1"/>
  <c r="F20" i="18" l="1"/>
  <c r="F13" i="18"/>
  <c r="F14" i="18"/>
  <c r="F15" i="18"/>
  <c r="F17" i="18"/>
  <c r="F12" i="18"/>
  <c r="F11" i="21" l="1"/>
  <c r="F9" i="21"/>
  <c r="F8" i="21"/>
  <c r="F7" i="21"/>
  <c r="F5" i="21"/>
  <c r="F4" i="21"/>
  <c r="F3" i="21"/>
  <c r="F24" i="21" l="1"/>
  <c r="D6" i="24" s="1"/>
  <c r="F11" i="18"/>
  <c r="F8" i="18"/>
  <c r="F7" i="18"/>
  <c r="F6" i="18"/>
  <c r="F10" i="18"/>
  <c r="F9" i="18"/>
  <c r="F2" i="18" l="1"/>
  <c r="C2" i="22" s="1"/>
  <c r="C3" i="22" l="1"/>
  <c r="F21" i="18"/>
  <c r="F22" i="18" l="1"/>
  <c r="F24" i="18" s="1"/>
  <c r="D3" i="22" l="1"/>
  <c r="E3" i="22"/>
  <c r="F27" i="18" l="1"/>
  <c r="F28" i="18" s="1"/>
  <c r="F3" i="23" l="1"/>
  <c r="D4" i="24" s="1"/>
  <c r="D9" i="24" s="1"/>
</calcChain>
</file>

<file path=xl/sharedStrings.xml><?xml version="1.0" encoding="utf-8"?>
<sst xmlns="http://schemas.openxmlformats.org/spreadsheetml/2006/main" count="192" uniqueCount="129">
  <si>
    <t>ردیف</t>
  </si>
  <si>
    <t xml:space="preserve">عنوان </t>
  </si>
  <si>
    <t>هزینه واحد ( ریال)</t>
  </si>
  <si>
    <t>هزینه کاپشن</t>
  </si>
  <si>
    <t>نیروی انسانی</t>
  </si>
  <si>
    <t>هزینه لباس و اقلام مربوطه + بهداشتی</t>
  </si>
  <si>
    <t xml:space="preserve"> آزمایش ادواری و...</t>
  </si>
  <si>
    <t>هزینه ایمنی و بهداشت</t>
  </si>
  <si>
    <t>مقدار</t>
  </si>
  <si>
    <t>هزینه چکمه ( سالی دوبار اکیپ اجرایی )</t>
  </si>
  <si>
    <t>مجموع</t>
  </si>
  <si>
    <t>پرسنل</t>
  </si>
  <si>
    <t xml:space="preserve">هزینه دستکش ( هر ماه یکبار اکیپ ) </t>
  </si>
  <si>
    <t xml:space="preserve">بیل مکانیکی با راننده </t>
  </si>
  <si>
    <t xml:space="preserve"> لباس فرم سالیانه (دو دست در سال) </t>
  </si>
  <si>
    <t>خودروی دستگاه نظارت</t>
  </si>
  <si>
    <t xml:space="preserve">وانت مزدا دو کابین </t>
  </si>
  <si>
    <t xml:space="preserve">شرح </t>
  </si>
  <si>
    <t>واحد</t>
  </si>
  <si>
    <t>بهای واحد  اجراء(ریال)</t>
  </si>
  <si>
    <t xml:space="preserve">مقدار  </t>
  </si>
  <si>
    <t>بهای کل (ریال )</t>
  </si>
  <si>
    <t>متر طول</t>
  </si>
  <si>
    <t>تعویض و یا نصب شیر آلات شبکه ، به قطر  م م63 تا 100 م م  در شبکه آبدار بهمراه اتصالات مربوطه  طبق نظر دستگاه نظارت ودتایل مصوب .</t>
  </si>
  <si>
    <t>عدد</t>
  </si>
  <si>
    <t>مریی سازی شیر آلات شبکه وهمسطح سازی آن بازمین طبق نظر دستگاه نظارت</t>
  </si>
  <si>
    <t>احداث حوضچه با قطعات پیش ساخته 40 * 40 س  م بتنی  با دریچه چدنی و کارگذاری رابط لوله تا سر شیر فلکه - به شکل چکمه ای</t>
  </si>
  <si>
    <t>باب</t>
  </si>
  <si>
    <t>حمل ونصب دریچه 20*20 چدنی شامل ساخت قالب بتنی با بتن مسلح ،حمل ونصب میله رابط وپوشش پلی اتیلن طبق نظر دستگاه نظارت و دتایل مصوب</t>
  </si>
  <si>
    <t>تهیه مصالح و اجرای بتن   C25  بمنظور پوشش و یا زیر سازی در اجرای لوله گذاری در صورت نیازو ابلاغ دستگاه نظارت</t>
  </si>
  <si>
    <t>مترمکعب</t>
  </si>
  <si>
    <t>نصب و کارگذاری شیر تخلیه از قطر 60تا100میلیمتر در شبکه آبدار  شامل کلیه عملیات:کاتر زنی ،تخریب پوشش ،حفاری،سه راه گیری،نصب شیر و متعلقات،تهیه وحمل مصالح وساخت منهول و نصب دریچه طبق دتایل و نظر کارفرما</t>
  </si>
  <si>
    <t>نصب و کارگذاری شیر تخلیه از قطر 150تا200میلیمتر در شبکه آبدار  شامل کلیه عملیات:کاتر زنی ،تخریب پوشش ،حفاری،سه راه گیری،نصب شیر و متعلقات،تهیه وحمل مصالح وساخت منهول و نصب دریچه طبق دتایل و نظر کارفرما</t>
  </si>
  <si>
    <t>مورد</t>
  </si>
  <si>
    <t>نصب وکار گذاری شیر آتش نشانی در شبکه آبدار،شامل کلیه عملیات کاتر زنی ،تخریب پوشش ها،حفاری ،سه راهگیری،نصب شیر هیدرانت ومتعلقات،تهیه و حمل مصالح و ساخت منهول ونصب دریچه طبق نظر دستگاه نظارت</t>
  </si>
  <si>
    <t>تهیه ماشین آلات (شامل بیل مکانیکی،لودر،گریدرو...)بنا به درخواست دستگاه نظارت جهت انجام کارهای مورد نیاز خارج از عملیات اجرایی امداد</t>
  </si>
  <si>
    <t>ساعت</t>
  </si>
  <si>
    <t>حلقه</t>
  </si>
  <si>
    <t>افزایش عمق نصب لوله آبده بدون خارج نمودن پمپ(شامل حمل تمامی مصالح،تهیه طناب،آپارات ونصب پمپ وراه اندازی و... )</t>
  </si>
  <si>
    <t>تخلیه ونصب پمپ ایستگاههای پمپاژ</t>
  </si>
  <si>
    <t>استاندارد سازی انشعابات با اصلاح انشعاب فرسوده و نصب انشعاب جدید ، بطور کامل با هر قطر طبق نظر دستگاه نظارت ودتایل مصوب .</t>
  </si>
  <si>
    <t>فقره</t>
  </si>
  <si>
    <t>آپارات اضافه در صورت نیاز با نظر ناظر</t>
  </si>
  <si>
    <t>جمع</t>
  </si>
  <si>
    <t>تهیه مصالح و اجرای عایق کاری رطوبتی با عایق پیش ساخته ایزوگام با روکش</t>
  </si>
  <si>
    <t>متر مربع</t>
  </si>
  <si>
    <t>مبلغ نیروی انسانی</t>
  </si>
  <si>
    <t>مبلغ ماشین آلات</t>
  </si>
  <si>
    <t>مبلغ کل</t>
  </si>
  <si>
    <t>حوزه شهر</t>
  </si>
  <si>
    <t>درصد</t>
  </si>
  <si>
    <t xml:space="preserve">منطقه </t>
  </si>
  <si>
    <t>نفر-ماه</t>
  </si>
  <si>
    <t>شرح</t>
  </si>
  <si>
    <t>بهای واحد</t>
  </si>
  <si>
    <t xml:space="preserve">مقدار </t>
  </si>
  <si>
    <t>بها کل</t>
  </si>
  <si>
    <t xml:space="preserve">مترمکعب </t>
  </si>
  <si>
    <t>مترمربع</t>
  </si>
  <si>
    <t>شفته ریزی با خاک تهیه شده از خارج محل</t>
  </si>
  <si>
    <t>خرید و اجرای موزاییک ومصالح مربوطه</t>
  </si>
  <si>
    <t>بیمه مسئولیت مدنی</t>
  </si>
  <si>
    <t>موتور</t>
  </si>
  <si>
    <t>نصب الکتروپمپ هایی که از داخل چاه خارج گردیده و مجددا پس از گذر زمان نصب میگردد.(حسب تشخیص دستگاه نظارت)</t>
  </si>
  <si>
    <t>ماشین آلات ومصالح</t>
  </si>
  <si>
    <t>قیمت آیتم کل قرارداد</t>
  </si>
  <si>
    <t>تخلیه الکترو پمپ شناور بر روی چاههای جدیدبا لوله آبده تا سایز 4 اینچ و تاعمق نصب 180(شامل حمل تمامی مصالح،تهیه طناب،آپارات ونصب پمپ وراه اندازی و... )</t>
  </si>
  <si>
    <t>نصب الکترو پمپ شناور بر روی چاههای جدیدبا لوله آبده به سایز 5تا8 اینچ و تاعمق نصب 198-(شامل حمل تمامی مصالح،تهیه طناب،آپارات ونصب پمپ وراه اندازی و... )</t>
  </si>
  <si>
    <t>تخلیه ونصب الکترو پمپ شناور  چاههای سوخته با لوله آبده به سایز5 تا8 اینچ و تاعمق نصب 198-(شامل حمل تمامی مصالح،تهیه طناب،آپارات ونصب پمپ وراه اندازی و... )</t>
  </si>
  <si>
    <t>تخلیه الکترو پمپ های شناور چاههای از مدار خارج شده با لوله آبده به سایز 5تاا8اینچ و تاعمق نصب 198 متر</t>
  </si>
  <si>
    <t xml:space="preserve">بیمه </t>
  </si>
  <si>
    <t>عملیات ویدئومتری  و ویدئو بازرسی چاه و ارائه گزارش طبق نظر کارفرما.</t>
  </si>
  <si>
    <t>تعویض و یا نصب شیر آلات شبکه ، به قطر 150 تا 250 میلیمتردر شبکه آبدار بهمراه اتصالات مربوطه  طبق نظر دستگاه نظارت ودتایل مصوب .همراه باحمل خاک ومواد زاید مازاد</t>
  </si>
  <si>
    <t>تعویض و یا نصب شیر آلات شبکه ، به قطر 300 تا 400 میلیمتردر شبکه آبدار بهمراه اتصالات مربوطه  طبق نظر دستگاه نظارت ودتایل مصوب .همراه باحمل خاک ومواد زاید مازاد</t>
  </si>
  <si>
    <t>تعویض و یا نصب شیر هوا ، به قطر 50 تا 100 م م درخطوط انتقال و تجهیزات سرچاهی بهمراه اتصالات مربوطه  طبق نظر دستگاه نظارت ودتایل مصوب .همراه باحمل خاک ومواد زاید مازاد</t>
  </si>
  <si>
    <t>تعویض و یا نصب شیر فشار شکن تا قطر 250 م م بهمراه اتصالات مربوطه  طبق نظر دستگاه نظارت ودتایل مصوب .همراه باحمل خاک ومواد زاید مازاد</t>
  </si>
  <si>
    <t>شناسایی انشعابات غیر مجاز</t>
  </si>
  <si>
    <t>قطع انشعاب مشترکین دارای شیر قطع کن</t>
  </si>
  <si>
    <t>هزینه 1 متر مکعب آب فروش رفته در سال1401</t>
  </si>
  <si>
    <t>کارمزدهزینه تهیه ضمانت نامه</t>
  </si>
  <si>
    <t>رقم ریالی</t>
  </si>
  <si>
    <t>پیوست 1 - فروش آب</t>
  </si>
  <si>
    <t>پیوست 4 - اقدامات اجرایی</t>
  </si>
  <si>
    <t>پیوست 3 - پمپ و موارد تکمیلی</t>
  </si>
  <si>
    <t xml:space="preserve">پیوست 2 - نیروی انسانی </t>
  </si>
  <si>
    <t>هزینه کفش کار  - شش ماه یکبار (کارگر اتفاقات - مامور فنی - سرپرست کارگاه)</t>
  </si>
  <si>
    <t>پیوست مجموع -  جدول کلی</t>
  </si>
  <si>
    <t>وانت پیکان</t>
  </si>
  <si>
    <t>رفع خطاهای توپولوژیک تمام عوارض نقشه شبکه های آب، فاضلاب و مشترکین به ازای هر کیلومتر</t>
  </si>
  <si>
    <t>کیلومتر</t>
  </si>
  <si>
    <r>
      <t xml:space="preserve">برداشت مختصات اتصالات، شیرآلات، خمیدگی لوله، تقاطع لوله ها با تاسیسات با مقیاس 1/2000 همراه با پیاده سازی در نرم افزار </t>
    </r>
    <r>
      <rPr>
        <sz val="10"/>
        <color theme="1"/>
        <rFont val="Arial"/>
        <family val="2"/>
      </rPr>
      <t>GIS</t>
    </r>
    <r>
      <rPr>
        <sz val="10"/>
        <color theme="1"/>
        <rFont val="B Nazanin"/>
        <charset val="178"/>
      </rPr>
      <t xml:space="preserve"> به ازای هر مورد</t>
    </r>
  </si>
  <si>
    <r>
      <t xml:space="preserve">برداشت مختصات گوشه های ملک جهت برداشت عوارض سطحی و چاه ها با مقیاس 1/500 همراه با پیاده سازی در نرم افزار </t>
    </r>
    <r>
      <rPr>
        <sz val="10"/>
        <color theme="1"/>
        <rFont val="Arial"/>
        <family val="2"/>
      </rPr>
      <t>GIS</t>
    </r>
    <r>
      <rPr>
        <sz val="10"/>
        <color theme="1"/>
        <rFont val="B Nazanin"/>
        <charset val="178"/>
      </rPr>
      <t xml:space="preserve"> به ازای هر مورد</t>
    </r>
  </si>
  <si>
    <r>
      <t xml:space="preserve">برداشت اطلاعات توصیفی لوله و حوضچه شبکه توزیع و انتقال آب و اتصال آن به مختصات مکانی در نرم افزار </t>
    </r>
    <r>
      <rPr>
        <sz val="10"/>
        <color theme="1"/>
        <rFont val="Arial"/>
        <family val="2"/>
      </rPr>
      <t>GIS</t>
    </r>
    <r>
      <rPr>
        <sz val="10"/>
        <color theme="1"/>
        <rFont val="B Nazanin"/>
        <charset val="178"/>
      </rPr>
      <t xml:space="preserve"> به ازای هر فرم</t>
    </r>
  </si>
  <si>
    <r>
      <t xml:space="preserve">برداشت اطلاعات توصیفی اتصالات و شیرآلات شبکه توزیع و انتقال آب و اتصال آن به مختصات مکانی در نرم افزار </t>
    </r>
    <r>
      <rPr>
        <sz val="10"/>
        <color theme="1"/>
        <rFont val="Arial"/>
        <family val="2"/>
      </rPr>
      <t>GIS</t>
    </r>
    <r>
      <rPr>
        <sz val="10"/>
        <color theme="1"/>
        <rFont val="B Nazanin"/>
        <charset val="178"/>
      </rPr>
      <t xml:space="preserve"> به ازای هر فرم</t>
    </r>
  </si>
  <si>
    <t>لوله گذاری مسیر آسفالت با لوله پلی اتیلن تا سایز 110 میلیمتر به همراه استفاده از اتصالات و متعلقات و سه راه گیری و نصب شیر قطع و وصل شبکه توزیع و انشعابات قدیم به همراه حمل نخاله و تهیه و حمل و پخش مصالح سنگی به صورت کامل، طبق دیتیل مصوب کارفرما و نظر دستگاه نظارت</t>
  </si>
  <si>
    <t>لوله گذاری مسیر آسفالت با لوله پلی اتیلن از سایز 250 میلیمتر به بالا به همراه استفاده از اتصالات و متعلقات و سه راه گیری و نصب شیر قطع و وصل شبکه توزیع و انشعابات قدیم به همراه حمل نخاله و تهیه و حمل و پخش مصالح سنگی به صورت کامل، طبق دیتیل مصوب کارفرما و نظر دستگاه نظارت</t>
  </si>
  <si>
    <t>قطع انشعابات مشترکین غیر مجاز به همراه جمع آوری آن بدون شیر قطع کن - شهری</t>
  </si>
  <si>
    <t>شرح -</t>
  </si>
  <si>
    <t>پیوست 17 - اقدامات جی آی اس</t>
  </si>
  <si>
    <t>مقدار ماه</t>
  </si>
  <si>
    <t xml:space="preserve">قیمت </t>
  </si>
  <si>
    <t xml:space="preserve">شستشوی مخازن تا حجم 100 متر مکعب </t>
  </si>
  <si>
    <t>اضافه بها به آیتم شستشوی مخازن با حجم بیشتر از 100 تا 500 مترکعب</t>
  </si>
  <si>
    <t>اضافه بها به آیتم شستشوی مخازن با حجم بیشتر از 500 تا 2000 مترکعب</t>
  </si>
  <si>
    <t>اضافه بها به آیتم شستشوی مخازن با حجم بیشتر از 2000 تا 5000 مترکعب</t>
  </si>
  <si>
    <t>اضافه بها به آیتم شستشوی مخازن با حجم بیشتر از 5000  مترکعب</t>
  </si>
  <si>
    <t>تعمیرات کلرزن محلولی - سیم پیچی مجدد موتور بهمراه دستمزد مونتاژ و دمونتاژ و هزینه های سرویس و روغن کاری لازم</t>
  </si>
  <si>
    <t xml:space="preserve">تهیه مصالح و اجرای رنگ پلاستیک  یا روغنی روی سطوح سیمانی یا بتنی شامل آستر و رویه </t>
  </si>
  <si>
    <t>تهیه مصالح و اجرای رنگ روغنی کامل روی کارهای فلزی</t>
  </si>
  <si>
    <t>تعمیرات کلرزن محلولی - تمامی موارد تعمیراتی (شامل تعویض پکینگ و دنده برنجی) بهمراه هزینه های سرویس و روغن کاری لازم</t>
  </si>
  <si>
    <t>هزینه پاکسازی</t>
  </si>
  <si>
    <t>هزینه های جاری لوازم و تجهیزات شامل: تعمیرات پمپ کف کش ، تهیه کاتر ، فرز، موتوربرق ،کمپرسورو ... (رنگ آمیزی تاسیسات وحمل نخاله.. )و تهیه ماشین آلات خارج از قرارداد،تهیه صورت وضعیت،هزینه پرینت</t>
  </si>
  <si>
    <t>مقدار فروش آب حوزه شهری  تاکستان 14 ماهه (متر مکعب)</t>
  </si>
  <si>
    <t>پیوست1 حوزه شهرها ی شهرستان تاکستان 14 ماهه</t>
  </si>
  <si>
    <t>سرایداری ،نگهبانی،کارگر،مامورفنی،راننده تانکر ونیروی انسانی با هر نوع خدمت درسطح تاسیسات شهرهای تاکستان</t>
  </si>
  <si>
    <t xml:space="preserve">   پیوست2-نیروهای موردنیاز مازادبر قراردادرفع حوادث و اتفاقات به عنوان نکهبان،سرایدار،موتورچی،راننده تانکر،کلرزن و...درشهرها ی شهرستان تاکستان14 ماهه</t>
  </si>
  <si>
    <t>پیوست سه   -  اقدامات اجرایی بهمراه تهیه مصالح و انجام خدمات نصب و تعویض منصوبات چاه ها- در سطح شهر ها ی تاکستان- 14 ماهه</t>
  </si>
  <si>
    <t>تخلیه ونصب الکترو پمپ های شناوربا سایز لوله آبده تا سایز4 اینچ و عمق نصب تا 198 متر(شامل حمل تمامی مصالح،تهیه طناب،آپارات ونصب پمپ وراه اندازی و... )</t>
  </si>
  <si>
    <t>نصب الکترو پمپ شناور بر روی چاههای جدیدبا لوله آبده تا سایز 4 اینچ و تاعمق نصب 198(شامل حمل تمامی مصالح،تهیه طناب،آپارات ونصب پمپ وراه اندازی و... )</t>
  </si>
  <si>
    <r>
      <t xml:space="preserve">جمع آوری ،حمل خاک مازاد ناشی از حوادث منجر به </t>
    </r>
    <r>
      <rPr>
        <b/>
        <u/>
        <sz val="14"/>
        <color theme="1"/>
        <rFont val="B Nazanin"/>
        <charset val="178"/>
      </rPr>
      <t>افکن</t>
    </r>
  </si>
  <si>
    <t xml:space="preserve"> پیوست چهار -   انجام خدمات توسعه و اصلاح شبکه و خط - بهسازی و مریی سازی دریچه و حوضچه - نصب و تعویض منصوبات چاه ها- زیر سازی و ... در سطح شهر ها ی شهرستان تاکستان- 14 ماهه</t>
  </si>
  <si>
    <t>لوله گذاری مسیر بدون آسفالت با لوله پلی اتیلن تا سایز 110 میلیمتر به همراه استفاده از اتصالات و متعلقات و سه راه گیری و نصب شیر قطع و وصل شبکه توزیع و انشعابات قدیم به همراه حمل نخاله و تهیه خاک مناسب  در صورت نیاز به صورت کامل، طبق دیتیل مصوب کارفرما و نظر دستگاه نظارت</t>
  </si>
  <si>
    <t>لوله گذاری مسیر آسفالت با لوله پلی اتیلن از سایز 125 تا 200 میلیمتر به همراه استفاده از اتصالات و متعلقات و سه راه گیری و نصب شیر قطع و وصل شبکه توزیع و انشعابات قدیم به همراه حمل نخاله وتهیه خاک مناسب در صورت نیازبه صورت کامل، طبق دیتیل مصوب کارفرما و نظر دستگاه نظارت</t>
  </si>
  <si>
    <t>لوله گذاری مسیر بدون آسفالت با لوله پلی اتیلن از سایز 125 تا 200 میلیمتر به همراه استفاده از اتصالات و متعلقات و سه راه گیری و نصب شیر قطع و وصل شبکه توزیع و انشعابات قدیم به همراه حمل نخاله و تهیه وخاک مناسب در صورت نیاز  به صورت کامل، طبق دیتیل مصوب کارفرما و نظر دستگاه نظارت</t>
  </si>
  <si>
    <t>لوله گذاری مسیر بدون آسفالت با لوله پلی اتیلن از سایز 250 میلیمتر به بالا به همراه استفاده از اتصالات و متعلقات و سه راه گیری و نصب شیر قطع و وصل شبکه توزیع و انشعابات قدیم به همراه حمل نخاله و تهیه خاک مناسب در صورت نیاز به صورت کامل، طبق دیتیل مصوب کارفرما و نظر دستگاه نظارت</t>
  </si>
  <si>
    <t xml:space="preserve">نصب انشعاب جدید بدون حفاری </t>
  </si>
  <si>
    <t>برآورد حوزه شهرهای شهرستان تاکستان  14 ماهه</t>
  </si>
  <si>
    <t xml:space="preserve">  پیوست 17 -   انجام خدمات حوزه توپو گرافی و جی آی اس- در سطح شهر ها ی شهرستان تاکستان - 14 ماهه</t>
  </si>
  <si>
    <t>تامین،تولید،توزیع و بهره برداری ،نگهداری،گشت زنی  و بهداشت وحفاظت از تاسیسات آب شامل منابع تامین،خطوط انتقال،مخازن،ایستگاههای پمپاژ و شبکه توزیع و رفع حوادث و اتفاقات موارد ذکر شده در شهرها ی شهرستان تاکستان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</si>
</sst>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_-* #,##0.00\-;_-* &quot;-&quot;??_-;_-@_-"/>
    <numFmt numFmtId="164" formatCode="_-* #,##0_-;_-* #,##0\-;_-* &quot;-&quot;??_-;_-@_-"/>
  </numFmts>
  <fonts count="20" x14ac:knownFonts="1">
    <font>
      <sz val="11"/>
      <color theme="1"/>
      <name val="Arial"/>
      <family val="2"/>
      <charset val="178"/>
      <scheme val="minor"/>
    </font>
    <font>
      <b/>
      <sz val="16"/>
      <color theme="1"/>
      <name val="B Nazanin"/>
      <charset val="178"/>
    </font>
    <font>
      <sz val="11"/>
      <color theme="1"/>
      <name val="B Nazanin"/>
      <charset val="178"/>
    </font>
    <font>
      <sz val="11"/>
      <color theme="1"/>
      <name val="B Titr"/>
      <charset val="178"/>
    </font>
    <font>
      <sz val="11"/>
      <color theme="1"/>
      <name val="Arial"/>
      <family val="2"/>
      <charset val="178"/>
      <scheme val="minor"/>
    </font>
    <font>
      <sz val="12"/>
      <color theme="1"/>
      <name val="Arial"/>
      <family val="2"/>
    </font>
    <font>
      <b/>
      <sz val="12"/>
      <color theme="1"/>
      <name val="B Titr"/>
      <charset val="178"/>
    </font>
    <font>
      <b/>
      <sz val="11"/>
      <color theme="1"/>
      <name val="B Titr"/>
      <charset val="178"/>
    </font>
    <font>
      <sz val="14"/>
      <color theme="1"/>
      <name val="B Nazanin"/>
      <charset val="178"/>
    </font>
    <font>
      <sz val="16"/>
      <color theme="1"/>
      <name val="B Nazanin"/>
      <charset val="178"/>
    </font>
    <font>
      <sz val="16"/>
      <color theme="1"/>
      <name val="B Titr"/>
      <charset val="178"/>
    </font>
    <font>
      <sz val="16"/>
      <color theme="1"/>
      <name val="Arial"/>
      <family val="2"/>
      <charset val="178"/>
      <scheme val="minor"/>
    </font>
    <font>
      <b/>
      <sz val="16"/>
      <color theme="1"/>
      <name val="B Titr"/>
      <charset val="178"/>
    </font>
    <font>
      <b/>
      <sz val="14"/>
      <color theme="1"/>
      <name val="B Nazanin"/>
      <charset val="178"/>
    </font>
    <font>
      <sz val="12"/>
      <color theme="1"/>
      <name val="B Titr"/>
      <charset val="178"/>
    </font>
    <font>
      <sz val="10"/>
      <color theme="1"/>
      <name val="B Titr"/>
      <charset val="178"/>
    </font>
    <font>
      <sz val="10"/>
      <color theme="1"/>
      <name val="Arial"/>
      <family val="2"/>
    </font>
    <font>
      <sz val="10"/>
      <color theme="1"/>
      <name val="B Nazanin"/>
      <charset val="178"/>
    </font>
    <font>
      <b/>
      <u/>
      <sz val="14"/>
      <color theme="1"/>
      <name val="B Nazanin"/>
      <charset val="178"/>
    </font>
    <font>
      <sz val="20"/>
      <color theme="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0" borderId="0" xfId="0" applyFont="1"/>
    <xf numFmtId="0" fontId="0" fillId="0" borderId="1" xfId="0" applyBorder="1"/>
    <xf numFmtId="3" fontId="2" fillId="0" borderId="1" xfId="0" applyNumberFormat="1" applyFont="1" applyBorder="1"/>
    <xf numFmtId="4" fontId="2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Fill="1"/>
    <xf numFmtId="0" fontId="0" fillId="0" borderId="0" xfId="0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4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right" vertical="center" wrapText="1"/>
    </xf>
    <xf numFmtId="3" fontId="14" fillId="0" borderId="11" xfId="0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164" fontId="8" fillId="0" borderId="1" xfId="1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right" vertical="center" wrapText="1"/>
    </xf>
    <xf numFmtId="3" fontId="13" fillId="0" borderId="1" xfId="0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3" fontId="15" fillId="0" borderId="1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vertical="center" wrapText="1" readingOrder="2"/>
    </xf>
    <xf numFmtId="0" fontId="13" fillId="0" borderId="12" xfId="0" applyFont="1" applyFill="1" applyBorder="1" applyAlignment="1">
      <alignment horizontal="center" vertical="center" wrapText="1" readingOrder="2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3" fontId="19" fillId="4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rightToLeft="1" view="pageBreakPreview" topLeftCell="A34" zoomScale="90" zoomScaleNormal="100" zoomScaleSheetLayoutView="90" workbookViewId="0">
      <selection activeCell="F30" sqref="F30"/>
    </sheetView>
  </sheetViews>
  <sheetFormatPr defaultRowHeight="14.25" x14ac:dyDescent="0.2"/>
  <cols>
    <col min="1" max="1" width="9.625" customWidth="1"/>
    <col min="2" max="2" width="57.25" customWidth="1"/>
    <col min="3" max="3" width="14" customWidth="1"/>
    <col min="4" max="4" width="16.625" customWidth="1"/>
    <col min="5" max="5" width="15.25" customWidth="1"/>
    <col min="6" max="6" width="22.125" customWidth="1"/>
    <col min="8" max="8" width="19.875" customWidth="1"/>
  </cols>
  <sheetData>
    <row r="1" spans="1:6" s="3" customFormat="1" ht="90.75" customHeight="1" x14ac:dyDescent="0.6">
      <c r="A1" s="59" t="s">
        <v>120</v>
      </c>
      <c r="B1" s="59"/>
      <c r="C1" s="59"/>
      <c r="D1" s="59"/>
      <c r="E1" s="59"/>
      <c r="F1" s="59"/>
    </row>
    <row r="2" spans="1:6" ht="90" customHeight="1" x14ac:dyDescent="0.2">
      <c r="A2" s="41" t="s">
        <v>0</v>
      </c>
      <c r="B2" s="49" t="s">
        <v>97</v>
      </c>
      <c r="C2" s="41" t="s">
        <v>18</v>
      </c>
      <c r="D2" s="49" t="s">
        <v>100</v>
      </c>
      <c r="E2" s="41" t="s">
        <v>20</v>
      </c>
      <c r="F2" s="42" t="s">
        <v>21</v>
      </c>
    </row>
    <row r="3" spans="1:6" ht="120.75" thickBot="1" x14ac:dyDescent="0.25">
      <c r="A3" s="43">
        <v>1</v>
      </c>
      <c r="B3" s="52" t="s">
        <v>94</v>
      </c>
      <c r="C3" s="53" t="s">
        <v>22</v>
      </c>
      <c r="D3" s="54">
        <v>1710000</v>
      </c>
      <c r="E3" s="55">
        <v>1700</v>
      </c>
      <c r="F3" s="54">
        <f t="shared" ref="F3:F29" si="0">E3*D3</f>
        <v>2907000000</v>
      </c>
    </row>
    <row r="4" spans="1:6" ht="120.75" thickBot="1" x14ac:dyDescent="0.25">
      <c r="A4" s="43">
        <v>2</v>
      </c>
      <c r="B4" s="52" t="s">
        <v>121</v>
      </c>
      <c r="C4" s="53" t="s">
        <v>22</v>
      </c>
      <c r="D4" s="54">
        <v>1400000</v>
      </c>
      <c r="E4" s="55">
        <v>100</v>
      </c>
      <c r="F4" s="54">
        <f t="shared" si="0"/>
        <v>140000000</v>
      </c>
    </row>
    <row r="5" spans="1:6" ht="120.75" thickBot="1" x14ac:dyDescent="0.25">
      <c r="A5" s="43">
        <v>3</v>
      </c>
      <c r="B5" s="52" t="s">
        <v>122</v>
      </c>
      <c r="C5" s="53" t="s">
        <v>22</v>
      </c>
      <c r="D5" s="54">
        <v>2090000</v>
      </c>
      <c r="E5" s="55">
        <v>800</v>
      </c>
      <c r="F5" s="54">
        <f t="shared" si="0"/>
        <v>1672000000</v>
      </c>
    </row>
    <row r="6" spans="1:6" ht="120.75" thickBot="1" x14ac:dyDescent="0.25">
      <c r="A6" s="43">
        <v>4</v>
      </c>
      <c r="B6" s="52" t="s">
        <v>123</v>
      </c>
      <c r="C6" s="53" t="s">
        <v>22</v>
      </c>
      <c r="D6" s="54">
        <v>1780000</v>
      </c>
      <c r="E6" s="55">
        <v>1700</v>
      </c>
      <c r="F6" s="54">
        <f t="shared" si="0"/>
        <v>3026000000</v>
      </c>
    </row>
    <row r="7" spans="1:6" ht="120.75" thickBot="1" x14ac:dyDescent="0.25">
      <c r="A7" s="43">
        <v>5</v>
      </c>
      <c r="B7" s="52" t="s">
        <v>95</v>
      </c>
      <c r="C7" s="53" t="s">
        <v>22</v>
      </c>
      <c r="D7" s="54">
        <v>2470000</v>
      </c>
      <c r="E7" s="55">
        <v>300</v>
      </c>
      <c r="F7" s="54">
        <f t="shared" si="0"/>
        <v>741000000</v>
      </c>
    </row>
    <row r="8" spans="1:6" ht="120.75" thickBot="1" x14ac:dyDescent="0.25">
      <c r="A8" s="43">
        <v>6</v>
      </c>
      <c r="B8" s="52" t="s">
        <v>124</v>
      </c>
      <c r="C8" s="53" t="s">
        <v>22</v>
      </c>
      <c r="D8" s="54">
        <v>2170000</v>
      </c>
      <c r="E8" s="55">
        <v>50</v>
      </c>
      <c r="F8" s="54">
        <f t="shared" si="0"/>
        <v>108500000</v>
      </c>
    </row>
    <row r="9" spans="1:6" ht="72" x14ac:dyDescent="0.2">
      <c r="A9" s="43">
        <v>7</v>
      </c>
      <c r="B9" s="50" t="s">
        <v>23</v>
      </c>
      <c r="C9" s="56" t="s">
        <v>24</v>
      </c>
      <c r="D9" s="54">
        <v>5400000</v>
      </c>
      <c r="E9" s="56">
        <v>15</v>
      </c>
      <c r="F9" s="54">
        <f t="shared" si="0"/>
        <v>81000000</v>
      </c>
    </row>
    <row r="10" spans="1:6" ht="72" x14ac:dyDescent="0.2">
      <c r="A10" s="43">
        <v>8</v>
      </c>
      <c r="B10" s="50" t="s">
        <v>72</v>
      </c>
      <c r="C10" s="56" t="s">
        <v>24</v>
      </c>
      <c r="D10" s="54">
        <v>6000000</v>
      </c>
      <c r="E10" s="56">
        <v>12</v>
      </c>
      <c r="F10" s="54">
        <f t="shared" si="0"/>
        <v>72000000</v>
      </c>
    </row>
    <row r="11" spans="1:6" ht="72" x14ac:dyDescent="0.2">
      <c r="A11" s="43">
        <v>9</v>
      </c>
      <c r="B11" s="50" t="s">
        <v>73</v>
      </c>
      <c r="C11" s="56" t="s">
        <v>24</v>
      </c>
      <c r="D11" s="54">
        <v>7000000</v>
      </c>
      <c r="E11" s="56">
        <v>2</v>
      </c>
      <c r="F11" s="54">
        <f t="shared" si="0"/>
        <v>14000000</v>
      </c>
    </row>
    <row r="12" spans="1:6" ht="72" x14ac:dyDescent="0.2">
      <c r="A12" s="43">
        <v>10</v>
      </c>
      <c r="B12" s="50" t="s">
        <v>74</v>
      </c>
      <c r="C12" s="56" t="s">
        <v>24</v>
      </c>
      <c r="D12" s="54">
        <v>2400000</v>
      </c>
      <c r="E12" s="56">
        <v>6</v>
      </c>
      <c r="F12" s="54">
        <f t="shared" si="0"/>
        <v>14400000</v>
      </c>
    </row>
    <row r="13" spans="1:6" ht="48" x14ac:dyDescent="0.2">
      <c r="A13" s="43">
        <v>11</v>
      </c>
      <c r="B13" s="50" t="s">
        <v>25</v>
      </c>
      <c r="C13" s="56" t="s">
        <v>24</v>
      </c>
      <c r="D13" s="54">
        <v>1500000</v>
      </c>
      <c r="E13" s="56">
        <v>200</v>
      </c>
      <c r="F13" s="54">
        <f t="shared" si="0"/>
        <v>300000000</v>
      </c>
    </row>
    <row r="14" spans="1:6" ht="72" x14ac:dyDescent="0.2">
      <c r="A14" s="43">
        <v>12</v>
      </c>
      <c r="B14" s="50" t="s">
        <v>75</v>
      </c>
      <c r="C14" s="56" t="s">
        <v>24</v>
      </c>
      <c r="D14" s="54">
        <v>5400000</v>
      </c>
      <c r="E14" s="56">
        <v>0</v>
      </c>
      <c r="F14" s="54">
        <f t="shared" si="0"/>
        <v>0</v>
      </c>
    </row>
    <row r="15" spans="1:6" ht="72" x14ac:dyDescent="0.2">
      <c r="A15" s="43">
        <v>13</v>
      </c>
      <c r="B15" s="50" t="s">
        <v>28</v>
      </c>
      <c r="C15" s="56" t="s">
        <v>24</v>
      </c>
      <c r="D15" s="54">
        <v>2160000</v>
      </c>
      <c r="E15" s="56">
        <v>150</v>
      </c>
      <c r="F15" s="54">
        <f t="shared" si="0"/>
        <v>324000000</v>
      </c>
    </row>
    <row r="16" spans="1:6" ht="96" x14ac:dyDescent="0.2">
      <c r="A16" s="43">
        <v>14</v>
      </c>
      <c r="B16" s="50" t="s">
        <v>31</v>
      </c>
      <c r="C16" s="56" t="s">
        <v>24</v>
      </c>
      <c r="D16" s="54">
        <v>15000000</v>
      </c>
      <c r="E16" s="56">
        <v>3</v>
      </c>
      <c r="F16" s="54">
        <f t="shared" si="0"/>
        <v>45000000</v>
      </c>
    </row>
    <row r="17" spans="1:6" ht="96" x14ac:dyDescent="0.2">
      <c r="A17" s="43">
        <v>15</v>
      </c>
      <c r="B17" s="50" t="s">
        <v>32</v>
      </c>
      <c r="C17" s="56" t="s">
        <v>33</v>
      </c>
      <c r="D17" s="54">
        <v>18000000</v>
      </c>
      <c r="E17" s="56">
        <v>2</v>
      </c>
      <c r="F17" s="54">
        <f t="shared" si="0"/>
        <v>36000000</v>
      </c>
    </row>
    <row r="18" spans="1:6" ht="96" x14ac:dyDescent="0.2">
      <c r="A18" s="43">
        <v>16</v>
      </c>
      <c r="B18" s="50" t="s">
        <v>34</v>
      </c>
      <c r="C18" s="56" t="s">
        <v>33</v>
      </c>
      <c r="D18" s="54">
        <v>40000000</v>
      </c>
      <c r="E18" s="56">
        <v>1</v>
      </c>
      <c r="F18" s="54">
        <f t="shared" si="0"/>
        <v>40000000</v>
      </c>
    </row>
    <row r="19" spans="1:6" ht="72" x14ac:dyDescent="0.2">
      <c r="A19" s="43">
        <v>17</v>
      </c>
      <c r="B19" s="50" t="s">
        <v>35</v>
      </c>
      <c r="C19" s="56" t="s">
        <v>36</v>
      </c>
      <c r="D19" s="54">
        <v>4000000</v>
      </c>
      <c r="E19" s="56">
        <v>50</v>
      </c>
      <c r="F19" s="54">
        <f t="shared" si="0"/>
        <v>200000000</v>
      </c>
    </row>
    <row r="20" spans="1:6" ht="48" x14ac:dyDescent="0.2">
      <c r="A20" s="43">
        <v>18</v>
      </c>
      <c r="B20" s="51" t="s">
        <v>40</v>
      </c>
      <c r="C20" s="56" t="s">
        <v>41</v>
      </c>
      <c r="D20" s="54">
        <v>2400000</v>
      </c>
      <c r="E20" s="56">
        <v>150</v>
      </c>
      <c r="F20" s="54">
        <f t="shared" si="0"/>
        <v>360000000</v>
      </c>
    </row>
    <row r="21" spans="1:6" ht="26.25" x14ac:dyDescent="0.2">
      <c r="A21" s="43">
        <v>19</v>
      </c>
      <c r="B21" s="51" t="s">
        <v>125</v>
      </c>
      <c r="C21" s="56" t="s">
        <v>41</v>
      </c>
      <c r="D21" s="54">
        <v>480000</v>
      </c>
      <c r="E21" s="56">
        <v>0</v>
      </c>
      <c r="F21" s="54">
        <f t="shared" si="0"/>
        <v>0</v>
      </c>
    </row>
    <row r="22" spans="1:6" ht="26.25" x14ac:dyDescent="0.2">
      <c r="A22" s="43">
        <v>20</v>
      </c>
      <c r="B22" s="51" t="s">
        <v>76</v>
      </c>
      <c r="C22" s="56" t="s">
        <v>41</v>
      </c>
      <c r="D22" s="54">
        <v>3000000</v>
      </c>
      <c r="E22" s="56">
        <v>200</v>
      </c>
      <c r="F22" s="54">
        <f t="shared" si="0"/>
        <v>600000000</v>
      </c>
    </row>
    <row r="23" spans="1:6" ht="26.25" x14ac:dyDescent="0.2">
      <c r="A23" s="43">
        <v>21</v>
      </c>
      <c r="B23" s="51" t="s">
        <v>77</v>
      </c>
      <c r="C23" s="56" t="s">
        <v>41</v>
      </c>
      <c r="D23" s="54">
        <v>660000</v>
      </c>
      <c r="E23" s="56">
        <v>50</v>
      </c>
      <c r="F23" s="54">
        <f t="shared" si="0"/>
        <v>33000000</v>
      </c>
    </row>
    <row r="24" spans="1:6" ht="48" x14ac:dyDescent="0.2">
      <c r="A24" s="43">
        <v>22</v>
      </c>
      <c r="B24" s="51" t="s">
        <v>96</v>
      </c>
      <c r="C24" s="56" t="s">
        <v>41</v>
      </c>
      <c r="D24" s="54">
        <v>1680000</v>
      </c>
      <c r="E24" s="56">
        <v>20</v>
      </c>
      <c r="F24" s="54">
        <f t="shared" si="0"/>
        <v>33600000</v>
      </c>
    </row>
    <row r="25" spans="1:6" ht="26.25" x14ac:dyDescent="0.2">
      <c r="A25" s="43">
        <v>23</v>
      </c>
      <c r="B25" s="50" t="s">
        <v>101</v>
      </c>
      <c r="C25" s="56" t="s">
        <v>33</v>
      </c>
      <c r="D25" s="56">
        <v>12000000</v>
      </c>
      <c r="E25" s="56">
        <v>120</v>
      </c>
      <c r="F25" s="54">
        <f t="shared" si="0"/>
        <v>1440000000</v>
      </c>
    </row>
    <row r="26" spans="1:6" ht="48" x14ac:dyDescent="0.2">
      <c r="A26" s="43">
        <v>24</v>
      </c>
      <c r="B26" s="50" t="s">
        <v>102</v>
      </c>
      <c r="C26" s="56" t="s">
        <v>30</v>
      </c>
      <c r="D26" s="56">
        <v>20000</v>
      </c>
      <c r="E26" s="56">
        <v>39500</v>
      </c>
      <c r="F26" s="54">
        <f t="shared" si="0"/>
        <v>790000000</v>
      </c>
    </row>
    <row r="27" spans="1:6" ht="48" x14ac:dyDescent="0.2">
      <c r="A27" s="43">
        <v>25</v>
      </c>
      <c r="B27" s="50" t="s">
        <v>103</v>
      </c>
      <c r="C27" s="56" t="s">
        <v>30</v>
      </c>
      <c r="D27" s="56">
        <v>15000</v>
      </c>
      <c r="E27" s="56">
        <v>15000</v>
      </c>
      <c r="F27" s="54">
        <f t="shared" si="0"/>
        <v>225000000</v>
      </c>
    </row>
    <row r="28" spans="1:6" ht="48" x14ac:dyDescent="0.2">
      <c r="A28" s="43">
        <v>26</v>
      </c>
      <c r="B28" s="50" t="s">
        <v>104</v>
      </c>
      <c r="C28" s="56" t="s">
        <v>30</v>
      </c>
      <c r="D28" s="56">
        <v>7500</v>
      </c>
      <c r="E28" s="56">
        <v>5000</v>
      </c>
      <c r="F28" s="54">
        <f t="shared" si="0"/>
        <v>37500000</v>
      </c>
    </row>
    <row r="29" spans="1:6" ht="26.25" x14ac:dyDescent="0.2">
      <c r="A29" s="43">
        <v>27</v>
      </c>
      <c r="B29" s="50" t="s">
        <v>105</v>
      </c>
      <c r="C29" s="56" t="s">
        <v>30</v>
      </c>
      <c r="D29" s="56">
        <v>5000</v>
      </c>
      <c r="E29" s="56">
        <v>5000</v>
      </c>
      <c r="F29" s="54">
        <f t="shared" si="0"/>
        <v>25000000</v>
      </c>
    </row>
    <row r="30" spans="1:6" ht="26.25" x14ac:dyDescent="0.2">
      <c r="A30" s="60" t="s">
        <v>10</v>
      </c>
      <c r="B30" s="61"/>
      <c r="C30" s="61"/>
      <c r="D30" s="61"/>
      <c r="E30" s="62"/>
      <c r="F30" s="54">
        <f>SUM(F3:F29)</f>
        <v>13265000000</v>
      </c>
    </row>
  </sheetData>
  <mergeCells count="2">
    <mergeCell ref="A1:F1"/>
    <mergeCell ref="A30:E30"/>
  </mergeCell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rightToLeft="1" workbookViewId="0">
      <selection activeCell="B6" sqref="B6"/>
    </sheetView>
  </sheetViews>
  <sheetFormatPr defaultColWidth="9.125" defaultRowHeight="22.5" x14ac:dyDescent="0.6"/>
  <cols>
    <col min="1" max="1" width="7.625" style="23" bestFit="1" customWidth="1"/>
    <col min="2" max="2" width="35.625" style="23" customWidth="1"/>
    <col min="3" max="4" width="19.375" style="23" customWidth="1"/>
    <col min="5" max="5" width="19.75" style="23" customWidth="1"/>
    <col min="6" max="6" width="22.125" style="23" customWidth="1"/>
    <col min="7" max="7" width="12.625" style="23" customWidth="1"/>
    <col min="8" max="8" width="9.125" style="23"/>
    <col min="9" max="9" width="19.875" style="23" customWidth="1"/>
    <col min="10" max="16384" width="9.125" style="23"/>
  </cols>
  <sheetData>
    <row r="1" spans="1:6" s="20" customFormat="1" ht="90.75" customHeight="1" thickBot="1" x14ac:dyDescent="0.65">
      <c r="A1" s="63" t="s">
        <v>127</v>
      </c>
      <c r="B1" s="63"/>
      <c r="C1" s="63"/>
      <c r="D1" s="63"/>
      <c r="E1" s="63"/>
      <c r="F1" s="64"/>
    </row>
    <row r="2" spans="1:6" ht="90" customHeight="1" thickTop="1" thickBot="1" x14ac:dyDescent="0.65">
      <c r="A2" s="21" t="s">
        <v>0</v>
      </c>
      <c r="B2" s="21" t="s">
        <v>17</v>
      </c>
      <c r="C2" s="21" t="s">
        <v>18</v>
      </c>
      <c r="D2" s="21" t="s">
        <v>19</v>
      </c>
      <c r="E2" s="21" t="s">
        <v>20</v>
      </c>
      <c r="F2" s="22" t="s">
        <v>21</v>
      </c>
    </row>
    <row r="3" spans="1:6" ht="62.25" thickTop="1" thickBot="1" x14ac:dyDescent="0.65">
      <c r="A3" s="24">
        <v>1</v>
      </c>
      <c r="B3" s="48" t="s">
        <v>90</v>
      </c>
      <c r="C3" s="48" t="s">
        <v>33</v>
      </c>
      <c r="D3" s="48">
        <v>124000</v>
      </c>
      <c r="E3" s="48">
        <v>600</v>
      </c>
      <c r="F3" s="22">
        <f t="shared" ref="F3:F7" si="0">D3*E3</f>
        <v>74400000</v>
      </c>
    </row>
    <row r="4" spans="1:6" ht="62.25" thickTop="1" thickBot="1" x14ac:dyDescent="0.65">
      <c r="A4" s="24">
        <v>2</v>
      </c>
      <c r="B4" s="48" t="s">
        <v>91</v>
      </c>
      <c r="C4" s="48" t="s">
        <v>33</v>
      </c>
      <c r="D4" s="48">
        <v>300000</v>
      </c>
      <c r="E4" s="48">
        <v>100</v>
      </c>
      <c r="F4" s="22">
        <f t="shared" si="0"/>
        <v>30000000</v>
      </c>
    </row>
    <row r="5" spans="1:6" ht="57.75" thickTop="1" thickBot="1" x14ac:dyDescent="0.65">
      <c r="A5" s="24">
        <v>3</v>
      </c>
      <c r="B5" s="48" t="s">
        <v>92</v>
      </c>
      <c r="C5" s="48" t="s">
        <v>33</v>
      </c>
      <c r="D5" s="48">
        <v>196500</v>
      </c>
      <c r="E5" s="48">
        <v>500</v>
      </c>
      <c r="F5" s="22">
        <f t="shared" si="0"/>
        <v>98250000</v>
      </c>
    </row>
    <row r="6" spans="1:6" ht="57.75" thickTop="1" thickBot="1" x14ac:dyDescent="0.65">
      <c r="A6" s="24">
        <v>4</v>
      </c>
      <c r="B6" s="48" t="s">
        <v>93</v>
      </c>
      <c r="C6" s="48" t="s">
        <v>33</v>
      </c>
      <c r="D6" s="48">
        <v>160000</v>
      </c>
      <c r="E6" s="48">
        <v>800</v>
      </c>
      <c r="F6" s="22">
        <f t="shared" si="0"/>
        <v>128000000</v>
      </c>
    </row>
    <row r="7" spans="1:6" ht="42" thickTop="1" thickBot="1" x14ac:dyDescent="0.65">
      <c r="A7" s="24">
        <v>5</v>
      </c>
      <c r="B7" s="48" t="s">
        <v>88</v>
      </c>
      <c r="C7" s="48" t="s">
        <v>89</v>
      </c>
      <c r="D7" s="48">
        <v>694000</v>
      </c>
      <c r="E7" s="48">
        <v>400</v>
      </c>
      <c r="F7" s="22">
        <f t="shared" si="0"/>
        <v>277600000</v>
      </c>
    </row>
    <row r="8" spans="1:6" ht="90" customHeight="1" thickTop="1" thickBot="1" x14ac:dyDescent="0.65">
      <c r="A8" s="24"/>
      <c r="B8" s="24" t="s">
        <v>43</v>
      </c>
      <c r="C8" s="24"/>
      <c r="D8" s="24"/>
      <c r="E8" s="21"/>
      <c r="F8" s="22">
        <f>SUM(F3:F7)</f>
        <v>608250000</v>
      </c>
    </row>
    <row r="9" spans="1:6" ht="90" customHeight="1" thickTop="1" x14ac:dyDescent="0.6"/>
    <row r="10" spans="1:6" ht="90" customHeight="1" x14ac:dyDescent="0.6"/>
    <row r="11" spans="1:6" ht="90" customHeight="1" x14ac:dyDescent="0.6"/>
    <row r="12" spans="1:6" ht="90" customHeight="1" x14ac:dyDescent="0.6"/>
    <row r="13" spans="1:6" ht="90" customHeight="1" x14ac:dyDescent="0.6"/>
    <row r="14" spans="1:6" ht="90" customHeight="1" x14ac:dyDescent="0.6"/>
    <row r="15" spans="1:6" ht="90" customHeight="1" x14ac:dyDescent="0.6"/>
    <row r="16" spans="1:6" ht="90" customHeight="1" x14ac:dyDescent="0.6"/>
    <row r="17" ht="90" customHeight="1" x14ac:dyDescent="0.6"/>
    <row r="18" ht="90" customHeight="1" x14ac:dyDescent="0.6"/>
    <row r="19" ht="90" customHeight="1" x14ac:dyDescent="0.6"/>
    <row r="20" ht="90" customHeight="1" x14ac:dyDescent="0.6"/>
    <row r="21" ht="90" customHeight="1" x14ac:dyDescent="0.6"/>
    <row r="22" ht="90" customHeight="1" x14ac:dyDescent="0.6"/>
    <row r="23" ht="90" customHeight="1" x14ac:dyDescent="0.6"/>
    <row r="24" ht="90" customHeight="1" x14ac:dyDescent="0.6"/>
    <row r="25" ht="90" customHeight="1" x14ac:dyDescent="0.6"/>
    <row r="26" ht="211.5" customHeight="1" x14ac:dyDescent="0.6"/>
    <row r="27" ht="90" customHeight="1" x14ac:dyDescent="0.6"/>
  </sheetData>
  <mergeCells count="1">
    <mergeCell ref="A1:F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rightToLeft="1" view="pageBreakPreview" zoomScale="60" zoomScaleNormal="100" workbookViewId="0">
      <selection activeCell="E2" sqref="E2"/>
    </sheetView>
  </sheetViews>
  <sheetFormatPr defaultRowHeight="14.25" x14ac:dyDescent="0.2"/>
  <cols>
    <col min="1" max="1" width="5" customWidth="1"/>
    <col min="2" max="2" width="30.125" customWidth="1"/>
    <col min="3" max="4" width="19.375" customWidth="1"/>
    <col min="5" max="5" width="19.75" customWidth="1"/>
    <col min="6" max="6" width="22.125" customWidth="1"/>
    <col min="8" max="8" width="19.875" customWidth="1"/>
  </cols>
  <sheetData>
    <row r="1" spans="1:6" s="3" customFormat="1" ht="90.75" customHeight="1" x14ac:dyDescent="0.6">
      <c r="A1" s="59" t="s">
        <v>115</v>
      </c>
      <c r="B1" s="59"/>
      <c r="C1" s="59"/>
      <c r="D1" s="59"/>
      <c r="E1" s="59"/>
      <c r="F1" s="59"/>
    </row>
    <row r="2" spans="1:6" s="3" customFormat="1" ht="139.5" customHeight="1" x14ac:dyDescent="0.6">
      <c r="A2" s="38">
        <v>1</v>
      </c>
      <c r="B2" s="38" t="s">
        <v>114</v>
      </c>
      <c r="C2" s="38" t="s">
        <v>52</v>
      </c>
      <c r="D2" s="46">
        <v>105000000</v>
      </c>
      <c r="E2" s="38">
        <v>14</v>
      </c>
      <c r="F2" s="39">
        <f>E2*D2</f>
        <v>1470000000</v>
      </c>
    </row>
    <row r="3" spans="1:6" ht="81" customHeight="1" x14ac:dyDescent="0.2">
      <c r="A3" s="40">
        <v>3</v>
      </c>
      <c r="B3" s="65" t="s">
        <v>10</v>
      </c>
      <c r="C3" s="65"/>
      <c r="D3" s="65"/>
      <c r="E3" s="65"/>
      <c r="F3" s="39">
        <f>D2*E2</f>
        <v>1470000000</v>
      </c>
    </row>
    <row r="4" spans="1:6" x14ac:dyDescent="0.2">
      <c r="A4" s="17"/>
      <c r="B4" s="17"/>
      <c r="C4" s="17"/>
      <c r="D4" s="17"/>
      <c r="E4" s="17"/>
      <c r="F4" s="17"/>
    </row>
    <row r="5" spans="1:6" x14ac:dyDescent="0.2">
      <c r="A5" s="17"/>
      <c r="B5" s="17"/>
      <c r="C5" s="17"/>
      <c r="D5" s="17"/>
      <c r="E5" s="17"/>
      <c r="F5" s="17"/>
    </row>
  </sheetData>
  <mergeCells count="2">
    <mergeCell ref="A1:F1"/>
    <mergeCell ref="B3:E3"/>
  </mergeCells>
  <pageMargins left="0.7" right="0.7" top="0.75" bottom="0.75" header="0.3" footer="0.3"/>
  <pageSetup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rightToLeft="1" view="pageBreakPreview" zoomScale="90" zoomScaleNormal="100" zoomScaleSheetLayoutView="90" workbookViewId="0">
      <selection activeCell="E4" sqref="E4"/>
    </sheetView>
  </sheetViews>
  <sheetFormatPr defaultColWidth="9.125" defaultRowHeight="22.5" x14ac:dyDescent="0.6"/>
  <cols>
    <col min="1" max="1" width="7.625" style="23" bestFit="1" customWidth="1"/>
    <col min="2" max="2" width="35.625" style="23" customWidth="1"/>
    <col min="3" max="4" width="19.375" style="23" customWidth="1"/>
    <col min="5" max="5" width="19.75" style="23" customWidth="1"/>
    <col min="6" max="6" width="22.125" style="23" customWidth="1"/>
    <col min="7" max="8" width="9.125" style="23"/>
    <col min="9" max="9" width="19.875" style="23" customWidth="1"/>
    <col min="10" max="16384" width="9.125" style="23"/>
  </cols>
  <sheetData>
    <row r="1" spans="1:6" s="20" customFormat="1" ht="90.75" customHeight="1" thickBot="1" x14ac:dyDescent="0.65">
      <c r="A1" s="63" t="s">
        <v>116</v>
      </c>
      <c r="B1" s="63"/>
      <c r="C1" s="63"/>
      <c r="D1" s="63"/>
      <c r="E1" s="63"/>
      <c r="F1" s="64"/>
    </row>
    <row r="2" spans="1:6" ht="90" customHeight="1" thickTop="1" thickBot="1" x14ac:dyDescent="0.65">
      <c r="A2" s="21" t="s">
        <v>0</v>
      </c>
      <c r="B2" s="21" t="s">
        <v>17</v>
      </c>
      <c r="C2" s="21" t="s">
        <v>18</v>
      </c>
      <c r="D2" s="21" t="s">
        <v>19</v>
      </c>
      <c r="E2" s="21" t="s">
        <v>20</v>
      </c>
      <c r="F2" s="22" t="s">
        <v>21</v>
      </c>
    </row>
    <row r="3" spans="1:6" ht="103.5" thickTop="1" thickBot="1" x14ac:dyDescent="0.65">
      <c r="A3" s="24">
        <v>1</v>
      </c>
      <c r="B3" s="25" t="s">
        <v>67</v>
      </c>
      <c r="C3" s="26" t="s">
        <v>37</v>
      </c>
      <c r="D3" s="26">
        <v>150000000</v>
      </c>
      <c r="E3" s="26">
        <v>5</v>
      </c>
      <c r="F3" s="22">
        <f t="shared" ref="F3:F11" si="0">D3*E3</f>
        <v>750000000</v>
      </c>
    </row>
    <row r="4" spans="1:6" ht="103.5" thickTop="1" thickBot="1" x14ac:dyDescent="0.65">
      <c r="A4" s="24">
        <v>2</v>
      </c>
      <c r="B4" s="25" t="s">
        <v>68</v>
      </c>
      <c r="C4" s="26" t="s">
        <v>37</v>
      </c>
      <c r="D4" s="26">
        <v>170000000</v>
      </c>
      <c r="E4" s="26">
        <v>20</v>
      </c>
      <c r="F4" s="22">
        <f t="shared" si="0"/>
        <v>3400000000</v>
      </c>
    </row>
    <row r="5" spans="1:6" ht="78" thickTop="1" thickBot="1" x14ac:dyDescent="0.65">
      <c r="A5" s="24">
        <v>3</v>
      </c>
      <c r="B5" s="25" t="s">
        <v>69</v>
      </c>
      <c r="C5" s="26" t="s">
        <v>37</v>
      </c>
      <c r="D5" s="26">
        <v>120000000</v>
      </c>
      <c r="E5" s="26">
        <v>1</v>
      </c>
      <c r="F5" s="22">
        <f t="shared" si="0"/>
        <v>120000000</v>
      </c>
    </row>
    <row r="6" spans="1:6" ht="78" thickTop="1" thickBot="1" x14ac:dyDescent="0.65">
      <c r="A6" s="24">
        <v>4</v>
      </c>
      <c r="B6" s="25" t="s">
        <v>63</v>
      </c>
      <c r="C6" s="26" t="s">
        <v>37</v>
      </c>
      <c r="D6" s="26">
        <v>120000000</v>
      </c>
      <c r="E6" s="26">
        <v>3</v>
      </c>
      <c r="F6" s="22">
        <f t="shared" si="0"/>
        <v>360000000</v>
      </c>
    </row>
    <row r="7" spans="1:6" ht="78" thickTop="1" thickBot="1" x14ac:dyDescent="0.65">
      <c r="A7" s="24">
        <v>5</v>
      </c>
      <c r="B7" s="25" t="s">
        <v>38</v>
      </c>
      <c r="C7" s="26" t="s">
        <v>37</v>
      </c>
      <c r="D7" s="26">
        <v>90000000</v>
      </c>
      <c r="E7" s="26">
        <v>6</v>
      </c>
      <c r="F7" s="22">
        <f t="shared" si="0"/>
        <v>540000000</v>
      </c>
    </row>
    <row r="8" spans="1:6" ht="103.5" thickTop="1" thickBot="1" x14ac:dyDescent="0.65">
      <c r="A8" s="24">
        <v>6</v>
      </c>
      <c r="B8" s="25" t="s">
        <v>117</v>
      </c>
      <c r="C8" s="26" t="s">
        <v>37</v>
      </c>
      <c r="D8" s="26">
        <v>130000000</v>
      </c>
      <c r="E8" s="26">
        <v>1</v>
      </c>
      <c r="F8" s="22">
        <f t="shared" si="0"/>
        <v>130000000</v>
      </c>
    </row>
    <row r="9" spans="1:6" ht="103.5" thickTop="1" thickBot="1" x14ac:dyDescent="0.65">
      <c r="A9" s="24">
        <v>7</v>
      </c>
      <c r="B9" s="25" t="s">
        <v>118</v>
      </c>
      <c r="C9" s="26" t="s">
        <v>37</v>
      </c>
      <c r="D9" s="26">
        <v>110000000</v>
      </c>
      <c r="E9" s="26">
        <v>1</v>
      </c>
      <c r="F9" s="22">
        <f t="shared" si="0"/>
        <v>110000000</v>
      </c>
    </row>
    <row r="10" spans="1:6" ht="103.5" thickTop="1" thickBot="1" x14ac:dyDescent="0.65">
      <c r="A10" s="24">
        <v>8</v>
      </c>
      <c r="B10" s="25" t="s">
        <v>66</v>
      </c>
      <c r="C10" s="26" t="s">
        <v>37</v>
      </c>
      <c r="D10" s="26">
        <v>90000000</v>
      </c>
      <c r="E10" s="26">
        <v>2</v>
      </c>
      <c r="F10" s="22">
        <f t="shared" si="0"/>
        <v>180000000</v>
      </c>
    </row>
    <row r="11" spans="1:6" ht="27" thickTop="1" thickBot="1" x14ac:dyDescent="0.65">
      <c r="A11" s="24">
        <v>9</v>
      </c>
      <c r="B11" s="25" t="s">
        <v>39</v>
      </c>
      <c r="C11" s="26" t="s">
        <v>24</v>
      </c>
      <c r="D11" s="26">
        <v>100000000</v>
      </c>
      <c r="E11" s="26">
        <v>2</v>
      </c>
      <c r="F11" s="22">
        <f t="shared" si="0"/>
        <v>200000000</v>
      </c>
    </row>
    <row r="12" spans="1:6" customFormat="1" ht="97.5" thickTop="1" thickBot="1" x14ac:dyDescent="0.25">
      <c r="A12" s="24">
        <v>10</v>
      </c>
      <c r="B12" s="50" t="s">
        <v>26</v>
      </c>
      <c r="C12" s="45" t="s">
        <v>27</v>
      </c>
      <c r="D12" s="42">
        <v>10000000</v>
      </c>
      <c r="E12" s="45">
        <v>20</v>
      </c>
      <c r="F12" s="42">
        <f t="shared" ref="F12:F23" si="1">E12*D12</f>
        <v>200000000</v>
      </c>
    </row>
    <row r="13" spans="1:6" customFormat="1" ht="27" thickTop="1" thickBot="1" x14ac:dyDescent="0.25">
      <c r="A13" s="24">
        <v>11</v>
      </c>
      <c r="B13" s="50" t="s">
        <v>42</v>
      </c>
      <c r="C13" s="45" t="s">
        <v>41</v>
      </c>
      <c r="D13" s="42">
        <v>10000000</v>
      </c>
      <c r="E13" s="45">
        <v>20</v>
      </c>
      <c r="F13" s="42">
        <f t="shared" si="1"/>
        <v>200000000</v>
      </c>
    </row>
    <row r="14" spans="1:6" customFormat="1" ht="49.5" thickTop="1" thickBot="1" x14ac:dyDescent="0.25">
      <c r="A14" s="24">
        <v>12</v>
      </c>
      <c r="B14" s="50" t="s">
        <v>71</v>
      </c>
      <c r="C14" s="45" t="s">
        <v>41</v>
      </c>
      <c r="D14" s="42">
        <v>18000000</v>
      </c>
      <c r="E14" s="45">
        <v>12</v>
      </c>
      <c r="F14" s="42">
        <f t="shared" si="1"/>
        <v>216000000</v>
      </c>
    </row>
    <row r="15" spans="1:6" customFormat="1" ht="49.5" thickTop="1" thickBot="1" x14ac:dyDescent="0.25">
      <c r="A15" s="24">
        <v>13</v>
      </c>
      <c r="B15" s="50" t="s">
        <v>44</v>
      </c>
      <c r="C15" s="45" t="s">
        <v>45</v>
      </c>
      <c r="D15" s="42">
        <v>750000</v>
      </c>
      <c r="E15" s="45">
        <v>500</v>
      </c>
      <c r="F15" s="42">
        <f t="shared" si="1"/>
        <v>375000000</v>
      </c>
    </row>
    <row r="16" spans="1:6" customFormat="1" ht="49.5" thickTop="1" thickBot="1" x14ac:dyDescent="0.25">
      <c r="A16" s="24">
        <v>14</v>
      </c>
      <c r="B16" s="50" t="s">
        <v>59</v>
      </c>
      <c r="C16" s="45" t="s">
        <v>30</v>
      </c>
      <c r="D16" s="45">
        <v>1900000</v>
      </c>
      <c r="E16" s="45">
        <v>50</v>
      </c>
      <c r="F16" s="42">
        <f t="shared" si="1"/>
        <v>95000000</v>
      </c>
    </row>
    <row r="17" spans="1:6" customFormat="1" ht="27" thickTop="1" thickBot="1" x14ac:dyDescent="0.25">
      <c r="A17" s="24">
        <v>15</v>
      </c>
      <c r="B17" s="50" t="s">
        <v>60</v>
      </c>
      <c r="C17" s="45" t="s">
        <v>58</v>
      </c>
      <c r="D17" s="42">
        <v>1400000</v>
      </c>
      <c r="E17" s="45">
        <v>50</v>
      </c>
      <c r="F17" s="42">
        <f t="shared" si="1"/>
        <v>70000000</v>
      </c>
    </row>
    <row r="18" spans="1:6" customFormat="1" ht="49.5" thickTop="1" thickBot="1" x14ac:dyDescent="0.25">
      <c r="A18" s="24">
        <v>16</v>
      </c>
      <c r="B18" s="50" t="s">
        <v>119</v>
      </c>
      <c r="C18" s="45" t="s">
        <v>30</v>
      </c>
      <c r="D18" s="45">
        <v>960000</v>
      </c>
      <c r="E18" s="45">
        <v>10</v>
      </c>
      <c r="F18" s="42">
        <f t="shared" si="1"/>
        <v>9600000</v>
      </c>
    </row>
    <row r="19" spans="1:6" customFormat="1" ht="73.5" thickTop="1" thickBot="1" x14ac:dyDescent="0.25">
      <c r="A19" s="24">
        <v>17</v>
      </c>
      <c r="B19" s="50" t="s">
        <v>29</v>
      </c>
      <c r="C19" s="45" t="s">
        <v>30</v>
      </c>
      <c r="D19" s="42">
        <v>11000000</v>
      </c>
      <c r="E19" s="45">
        <v>2</v>
      </c>
      <c r="F19" s="42">
        <f t="shared" si="1"/>
        <v>22000000</v>
      </c>
    </row>
    <row r="20" spans="1:6" ht="90" customHeight="1" thickTop="1" thickBot="1" x14ac:dyDescent="0.65">
      <c r="A20" s="24">
        <v>18</v>
      </c>
      <c r="B20" s="50" t="s">
        <v>106</v>
      </c>
      <c r="C20" s="45" t="s">
        <v>33</v>
      </c>
      <c r="D20" s="45">
        <v>18000000</v>
      </c>
      <c r="E20" s="45">
        <v>1</v>
      </c>
      <c r="F20" s="42">
        <f t="shared" si="1"/>
        <v>18000000</v>
      </c>
    </row>
    <row r="21" spans="1:6" ht="90" customHeight="1" thickTop="1" thickBot="1" x14ac:dyDescent="0.65">
      <c r="A21" s="24">
        <v>19</v>
      </c>
      <c r="B21" s="44" t="s">
        <v>109</v>
      </c>
      <c r="C21" s="45" t="s">
        <v>33</v>
      </c>
      <c r="D21" s="45">
        <v>7000000</v>
      </c>
      <c r="E21" s="45">
        <v>1</v>
      </c>
      <c r="F21" s="45">
        <f t="shared" si="1"/>
        <v>7000000</v>
      </c>
    </row>
    <row r="22" spans="1:6" ht="90" customHeight="1" thickTop="1" thickBot="1" x14ac:dyDescent="0.65">
      <c r="A22" s="24">
        <v>20</v>
      </c>
      <c r="B22" s="50" t="s">
        <v>107</v>
      </c>
      <c r="C22" s="50" t="s">
        <v>45</v>
      </c>
      <c r="D22" s="45">
        <v>360000</v>
      </c>
      <c r="E22" s="45">
        <v>200</v>
      </c>
      <c r="F22" s="42">
        <f t="shared" si="1"/>
        <v>72000000</v>
      </c>
    </row>
    <row r="23" spans="1:6" ht="90" customHeight="1" thickTop="1" thickBot="1" x14ac:dyDescent="0.65">
      <c r="A23" s="24">
        <v>21</v>
      </c>
      <c r="B23" s="50" t="s">
        <v>108</v>
      </c>
      <c r="C23" s="50" t="s">
        <v>45</v>
      </c>
      <c r="D23" s="45">
        <v>1220000</v>
      </c>
      <c r="E23" s="45">
        <v>200</v>
      </c>
      <c r="F23" s="42">
        <f t="shared" si="1"/>
        <v>244000000</v>
      </c>
    </row>
    <row r="24" spans="1:6" ht="90" customHeight="1" thickTop="1" thickBot="1" x14ac:dyDescent="0.65">
      <c r="A24" s="24">
        <v>22</v>
      </c>
      <c r="B24" s="66" t="s">
        <v>43</v>
      </c>
      <c r="C24" s="67"/>
      <c r="D24" s="67"/>
      <c r="E24" s="68"/>
      <c r="F24" s="22">
        <f>SUM(F3:F23)</f>
        <v>7318600000</v>
      </c>
    </row>
    <row r="25" spans="1:6" ht="90" customHeight="1" thickTop="1" x14ac:dyDescent="0.6"/>
    <row r="26" spans="1:6" ht="90" customHeight="1" x14ac:dyDescent="0.6"/>
    <row r="27" spans="1:6" ht="90" customHeight="1" x14ac:dyDescent="0.6"/>
    <row r="28" spans="1:6" ht="90" customHeight="1" x14ac:dyDescent="0.6"/>
    <row r="29" spans="1:6" ht="90" customHeight="1" x14ac:dyDescent="0.6"/>
    <row r="30" spans="1:6" ht="90" customHeight="1" x14ac:dyDescent="0.6"/>
    <row r="31" spans="1:6" ht="90" customHeight="1" x14ac:dyDescent="0.6"/>
    <row r="32" spans="1:6" ht="90" customHeight="1" x14ac:dyDescent="0.6"/>
    <row r="33" ht="90" customHeight="1" x14ac:dyDescent="0.6"/>
    <row r="34" ht="90" customHeight="1" x14ac:dyDescent="0.6"/>
    <row r="35" ht="90" customHeight="1" x14ac:dyDescent="0.6"/>
    <row r="36" ht="90" customHeight="1" x14ac:dyDescent="0.6"/>
    <row r="37" ht="90" customHeight="1" x14ac:dyDescent="0.6"/>
    <row r="38" ht="211.5" customHeight="1" x14ac:dyDescent="0.6"/>
    <row r="39" ht="90" customHeight="1" x14ac:dyDescent="0.6"/>
  </sheetData>
  <mergeCells count="2">
    <mergeCell ref="A1:F1"/>
    <mergeCell ref="B24:E24"/>
  </mergeCells>
  <pageMargins left="0.7" right="0.7" top="0.75" bottom="0.75" header="0.3" footer="0.3"/>
  <pageSetup scale="58" orientation="portrait" r:id="rId1"/>
  <rowBreaks count="1" manualBreakCount="1">
    <brk id="10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rightToLeft="1" view="pageBreakPreview" topLeftCell="A46" zoomScale="60" zoomScaleNormal="100" workbookViewId="0">
      <selection activeCell="B7" sqref="B7"/>
    </sheetView>
  </sheetViews>
  <sheetFormatPr defaultColWidth="9" defaultRowHeight="14.25" x14ac:dyDescent="0.2"/>
  <cols>
    <col min="1" max="1" width="10" style="1" customWidth="1"/>
    <col min="2" max="2" width="31.25" style="1" customWidth="1"/>
    <col min="3" max="3" width="22.75" style="1" customWidth="1"/>
    <col min="4" max="4" width="14.625" style="1" customWidth="1"/>
    <col min="5" max="5" width="16.375" style="1" customWidth="1"/>
    <col min="6" max="6" width="29.75" style="1" customWidth="1"/>
    <col min="7" max="7" width="18.75" style="1" hidden="1" customWidth="1"/>
    <col min="8" max="8" width="21.125" style="1" hidden="1" customWidth="1"/>
    <col min="9" max="16384" width="9" style="1"/>
  </cols>
  <sheetData>
    <row r="1" spans="1:7" ht="24.75" x14ac:dyDescent="0.2">
      <c r="A1" s="7" t="s">
        <v>0</v>
      </c>
      <c r="B1" s="7" t="s">
        <v>1</v>
      </c>
      <c r="C1" s="8" t="s">
        <v>2</v>
      </c>
      <c r="D1" s="9" t="s">
        <v>8</v>
      </c>
      <c r="E1" s="9" t="s">
        <v>99</v>
      </c>
      <c r="F1" s="8" t="s">
        <v>65</v>
      </c>
    </row>
    <row r="2" spans="1:7" ht="18.75" customHeight="1" x14ac:dyDescent="0.2">
      <c r="A2" s="75" t="s">
        <v>4</v>
      </c>
      <c r="B2" s="75" t="s">
        <v>11</v>
      </c>
      <c r="C2" s="71">
        <v>105000000</v>
      </c>
      <c r="D2" s="78">
        <v>22</v>
      </c>
      <c r="E2" s="78">
        <v>14</v>
      </c>
      <c r="F2" s="71">
        <f>C2*D2*E2</f>
        <v>32340000000</v>
      </c>
      <c r="G2" s="74">
        <f>F2/F28</f>
        <v>0.62009261123414539</v>
      </c>
    </row>
    <row r="3" spans="1:7" ht="18.75" customHeight="1" x14ac:dyDescent="0.2">
      <c r="A3" s="76"/>
      <c r="B3" s="76"/>
      <c r="C3" s="72"/>
      <c r="D3" s="79"/>
      <c r="E3" s="79"/>
      <c r="F3" s="72"/>
      <c r="G3" s="74"/>
    </row>
    <row r="4" spans="1:7" ht="18.75" customHeight="1" x14ac:dyDescent="0.2">
      <c r="A4" s="76"/>
      <c r="B4" s="76"/>
      <c r="C4" s="72"/>
      <c r="D4" s="79"/>
      <c r="E4" s="79"/>
      <c r="F4" s="72"/>
      <c r="G4" s="74"/>
    </row>
    <row r="5" spans="1:7" ht="37.5" customHeight="1" x14ac:dyDescent="0.2">
      <c r="A5" s="76"/>
      <c r="B5" s="77"/>
      <c r="C5" s="73"/>
      <c r="D5" s="80"/>
      <c r="E5" s="80"/>
      <c r="F5" s="73"/>
      <c r="G5" s="74"/>
    </row>
    <row r="6" spans="1:7" ht="24.75" x14ac:dyDescent="0.2">
      <c r="A6" s="81" t="s">
        <v>7</v>
      </c>
      <c r="B6" s="10" t="s">
        <v>6</v>
      </c>
      <c r="C6" s="11">
        <v>3900000</v>
      </c>
      <c r="D6" s="12">
        <v>22</v>
      </c>
      <c r="E6" s="12">
        <v>1</v>
      </c>
      <c r="F6" s="11">
        <f>C6*D6*E6</f>
        <v>85800000</v>
      </c>
      <c r="G6" s="2"/>
    </row>
    <row r="7" spans="1:7" ht="24.75" x14ac:dyDescent="0.2">
      <c r="A7" s="81"/>
      <c r="B7" s="58" t="s">
        <v>61</v>
      </c>
      <c r="C7" s="11">
        <v>500000000</v>
      </c>
      <c r="D7" s="12">
        <v>1</v>
      </c>
      <c r="E7" s="12">
        <v>1</v>
      </c>
      <c r="F7" s="11">
        <f>C7*D7*E7</f>
        <v>500000000</v>
      </c>
    </row>
    <row r="8" spans="1:7" ht="84.75" customHeight="1" x14ac:dyDescent="0.2">
      <c r="A8" s="75" t="s">
        <v>5</v>
      </c>
      <c r="B8" s="10" t="s">
        <v>14</v>
      </c>
      <c r="C8" s="11">
        <v>3000000</v>
      </c>
      <c r="D8" s="12">
        <v>22</v>
      </c>
      <c r="E8" s="12">
        <v>2</v>
      </c>
      <c r="F8" s="11">
        <f>C8*D8*E8</f>
        <v>132000000</v>
      </c>
    </row>
    <row r="9" spans="1:7" ht="24.75" x14ac:dyDescent="0.2">
      <c r="A9" s="76"/>
      <c r="B9" s="10" t="s">
        <v>3</v>
      </c>
      <c r="C9" s="11">
        <v>5500000</v>
      </c>
      <c r="D9" s="12">
        <v>14</v>
      </c>
      <c r="E9" s="12">
        <v>1</v>
      </c>
      <c r="F9" s="11">
        <f>C9*D9*E9</f>
        <v>77000000</v>
      </c>
    </row>
    <row r="10" spans="1:7" ht="74.25" x14ac:dyDescent="0.2">
      <c r="A10" s="76"/>
      <c r="B10" s="10" t="s">
        <v>85</v>
      </c>
      <c r="C10" s="11">
        <v>2500000</v>
      </c>
      <c r="D10" s="12">
        <v>14</v>
      </c>
      <c r="E10" s="12">
        <v>2</v>
      </c>
      <c r="F10" s="11">
        <f>C10*D10*E10</f>
        <v>70000000</v>
      </c>
    </row>
    <row r="11" spans="1:7" ht="53.25" customHeight="1" x14ac:dyDescent="0.2">
      <c r="A11" s="76"/>
      <c r="B11" s="10" t="s">
        <v>9</v>
      </c>
      <c r="C11" s="11">
        <v>1250000</v>
      </c>
      <c r="D11" s="12">
        <v>13</v>
      </c>
      <c r="E11" s="12">
        <v>2</v>
      </c>
      <c r="F11" s="11">
        <f t="shared" ref="F11:F19" si="0">C11*D11*E11</f>
        <v>32500000</v>
      </c>
    </row>
    <row r="12" spans="1:7" ht="24.75" x14ac:dyDescent="0.2">
      <c r="A12" s="76"/>
      <c r="B12" s="10" t="s">
        <v>12</v>
      </c>
      <c r="C12" s="11">
        <v>300000</v>
      </c>
      <c r="D12" s="12">
        <v>13</v>
      </c>
      <c r="E12" s="12">
        <v>14</v>
      </c>
      <c r="F12" s="11">
        <f t="shared" si="0"/>
        <v>54600000</v>
      </c>
    </row>
    <row r="13" spans="1:7" ht="24.75" x14ac:dyDescent="0.2">
      <c r="A13" s="75" t="s">
        <v>64</v>
      </c>
      <c r="B13" s="10" t="s">
        <v>13</v>
      </c>
      <c r="C13" s="11">
        <v>300000000</v>
      </c>
      <c r="D13" s="12">
        <v>1</v>
      </c>
      <c r="E13" s="12">
        <v>14</v>
      </c>
      <c r="F13" s="11">
        <f t="shared" si="0"/>
        <v>4200000000</v>
      </c>
    </row>
    <row r="14" spans="1:7" ht="24.75" x14ac:dyDescent="0.2">
      <c r="A14" s="76"/>
      <c r="B14" s="10" t="s">
        <v>16</v>
      </c>
      <c r="C14" s="11">
        <v>90000000</v>
      </c>
      <c r="D14" s="12">
        <v>1</v>
      </c>
      <c r="E14" s="12">
        <v>14</v>
      </c>
      <c r="F14" s="11">
        <f t="shared" si="0"/>
        <v>1260000000</v>
      </c>
    </row>
    <row r="15" spans="1:7" ht="24.75" x14ac:dyDescent="0.2">
      <c r="A15" s="76"/>
      <c r="B15" s="10" t="s">
        <v>87</v>
      </c>
      <c r="C15" s="11">
        <v>70000000</v>
      </c>
      <c r="D15" s="12">
        <v>3</v>
      </c>
      <c r="E15" s="12">
        <v>14</v>
      </c>
      <c r="F15" s="11">
        <f t="shared" si="0"/>
        <v>2940000000</v>
      </c>
    </row>
    <row r="16" spans="1:7" ht="24.75" x14ac:dyDescent="0.2">
      <c r="A16" s="76"/>
      <c r="B16" s="10" t="s">
        <v>62</v>
      </c>
      <c r="C16" s="11">
        <v>10000000</v>
      </c>
      <c r="D16" s="12">
        <v>1</v>
      </c>
      <c r="E16" s="12">
        <v>14</v>
      </c>
      <c r="F16" s="11">
        <f t="shared" si="0"/>
        <v>140000000</v>
      </c>
    </row>
    <row r="17" spans="1:8" ht="24.75" x14ac:dyDescent="0.2">
      <c r="A17" s="76"/>
      <c r="B17" s="58" t="s">
        <v>15</v>
      </c>
      <c r="C17" s="11">
        <v>70000000</v>
      </c>
      <c r="D17" s="12">
        <v>1</v>
      </c>
      <c r="E17" s="12">
        <v>14</v>
      </c>
      <c r="F17" s="11">
        <f t="shared" si="0"/>
        <v>980000000</v>
      </c>
    </row>
    <row r="18" spans="1:8" ht="24.75" x14ac:dyDescent="0.2">
      <c r="A18" s="76"/>
      <c r="B18" s="10" t="s">
        <v>110</v>
      </c>
      <c r="C18" s="11">
        <v>10000000</v>
      </c>
      <c r="D18" s="12">
        <v>1</v>
      </c>
      <c r="E18" s="12">
        <v>14</v>
      </c>
      <c r="F18" s="11">
        <f t="shared" si="0"/>
        <v>140000000</v>
      </c>
    </row>
    <row r="19" spans="1:8" ht="24.75" x14ac:dyDescent="0.2">
      <c r="A19" s="76"/>
      <c r="B19" s="47" t="s">
        <v>79</v>
      </c>
      <c r="C19" s="11">
        <v>120000000</v>
      </c>
      <c r="D19" s="12">
        <v>1</v>
      </c>
      <c r="E19" s="12">
        <v>1</v>
      </c>
      <c r="F19" s="11">
        <f t="shared" si="0"/>
        <v>120000000</v>
      </c>
      <c r="G19" s="2"/>
    </row>
    <row r="20" spans="1:8" ht="199.5" customHeight="1" x14ac:dyDescent="0.2">
      <c r="A20" s="77"/>
      <c r="B20" s="10" t="s">
        <v>111</v>
      </c>
      <c r="C20" s="11">
        <v>250000000</v>
      </c>
      <c r="D20" s="12">
        <v>1</v>
      </c>
      <c r="E20" s="12">
        <v>14</v>
      </c>
      <c r="F20" s="11">
        <f>C20*D20*E20</f>
        <v>3500000000</v>
      </c>
    </row>
    <row r="21" spans="1:8" ht="32.25" x14ac:dyDescent="0.2">
      <c r="A21" s="82" t="s">
        <v>10</v>
      </c>
      <c r="B21" s="83"/>
      <c r="C21" s="83"/>
      <c r="D21" s="83"/>
      <c r="E21" s="84"/>
      <c r="F21" s="13">
        <f>SUM(F2:F20)</f>
        <v>46571900000</v>
      </c>
    </row>
    <row r="22" spans="1:8" ht="32.25" x14ac:dyDescent="0.2">
      <c r="A22" s="57"/>
      <c r="B22" s="14" t="s">
        <v>70</v>
      </c>
      <c r="C22" s="14">
        <v>1.1200000000000001</v>
      </c>
      <c r="D22" s="15"/>
      <c r="E22" s="15"/>
      <c r="F22" s="13">
        <f>F21*1.12</f>
        <v>52160528000.000008</v>
      </c>
    </row>
    <row r="23" spans="1:8" ht="32.25" x14ac:dyDescent="0.2">
      <c r="A23" s="70" t="s">
        <v>112</v>
      </c>
      <c r="B23" s="70"/>
      <c r="C23" s="70"/>
      <c r="D23" s="70"/>
      <c r="E23" s="70"/>
      <c r="F23" s="13">
        <v>10500000</v>
      </c>
    </row>
    <row r="24" spans="1:8" ht="32.25" x14ac:dyDescent="0.2">
      <c r="A24" s="70" t="s">
        <v>78</v>
      </c>
      <c r="B24" s="70"/>
      <c r="C24" s="70"/>
      <c r="D24" s="70"/>
      <c r="E24" s="70"/>
      <c r="F24" s="13">
        <f>F22/F23</f>
        <v>4967.6693333333342</v>
      </c>
      <c r="H24" s="1">
        <v>9170517.3153208252</v>
      </c>
    </row>
    <row r="25" spans="1:8" ht="32.25" x14ac:dyDescent="0.2">
      <c r="A25" s="16"/>
      <c r="B25" s="16"/>
      <c r="C25" s="16"/>
      <c r="D25" s="16"/>
      <c r="E25" s="16"/>
      <c r="F25" s="13"/>
      <c r="G25" s="1">
        <v>2687</v>
      </c>
      <c r="H25" s="1">
        <f>14/12</f>
        <v>1.1666666666666667</v>
      </c>
    </row>
    <row r="26" spans="1:8" ht="32.25" x14ac:dyDescent="0.2">
      <c r="F26" s="13">
        <f>G25*F23</f>
        <v>28213500000</v>
      </c>
      <c r="H26" s="1">
        <f>H24*H25</f>
        <v>10698936.867874296</v>
      </c>
    </row>
    <row r="27" spans="1:8" ht="32.25" x14ac:dyDescent="0.2">
      <c r="F27" s="13">
        <f>INT(F24)</f>
        <v>4967</v>
      </c>
      <c r="H27" s="69">
        <v>9037021.3179626651</v>
      </c>
    </row>
    <row r="28" spans="1:8" ht="32.25" x14ac:dyDescent="0.2">
      <c r="F28" s="13">
        <f>F27*F23</f>
        <v>52153500000</v>
      </c>
      <c r="H28" s="69"/>
    </row>
    <row r="29" spans="1:8" ht="32.25" x14ac:dyDescent="0.2">
      <c r="F29" s="13"/>
      <c r="H29" s="1">
        <f>H27*14/12</f>
        <v>10543191.537623109</v>
      </c>
    </row>
  </sheetData>
  <mergeCells count="14">
    <mergeCell ref="H27:H28"/>
    <mergeCell ref="A23:E23"/>
    <mergeCell ref="F2:F5"/>
    <mergeCell ref="G2:G5"/>
    <mergeCell ref="A24:E24"/>
    <mergeCell ref="B2:B5"/>
    <mergeCell ref="C2:C5"/>
    <mergeCell ref="D2:D5"/>
    <mergeCell ref="E2:E5"/>
    <mergeCell ref="A2:A5"/>
    <mergeCell ref="A6:A7"/>
    <mergeCell ref="A8:A12"/>
    <mergeCell ref="A13:A20"/>
    <mergeCell ref="A21:E2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56" fitToHeight="0" orientation="portrait" r:id="rId1"/>
  <rowBreaks count="1" manualBreakCount="1">
    <brk id="28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rightToLeft="1" workbookViewId="0">
      <selection activeCell="D5" sqref="D5"/>
    </sheetView>
  </sheetViews>
  <sheetFormatPr defaultRowHeight="14.25" x14ac:dyDescent="0.2"/>
  <cols>
    <col min="3" max="3" width="15.375" bestFit="1" customWidth="1"/>
    <col min="4" max="4" width="16.875" customWidth="1"/>
    <col min="5" max="5" width="16.625" bestFit="1" customWidth="1"/>
  </cols>
  <sheetData>
    <row r="1" spans="1:5" x14ac:dyDescent="0.2">
      <c r="A1" s="4" t="s">
        <v>0</v>
      </c>
      <c r="B1" s="4" t="s">
        <v>51</v>
      </c>
      <c r="C1" s="4" t="s">
        <v>46</v>
      </c>
      <c r="D1" s="4" t="s">
        <v>47</v>
      </c>
      <c r="E1" s="4" t="s">
        <v>48</v>
      </c>
    </row>
    <row r="2" spans="1:5" ht="18" x14ac:dyDescent="0.45">
      <c r="A2" s="4">
        <v>1</v>
      </c>
      <c r="B2" s="4" t="s">
        <v>49</v>
      </c>
      <c r="C2" s="5">
        <f>'محاسبات شهری'!F2:F5</f>
        <v>32340000000</v>
      </c>
      <c r="D2" s="5">
        <f>E2-C2</f>
        <v>19813500000</v>
      </c>
      <c r="E2" s="5">
        <v>52153500000</v>
      </c>
    </row>
    <row r="3" spans="1:5" ht="18" x14ac:dyDescent="0.45">
      <c r="A3" s="4">
        <v>3</v>
      </c>
      <c r="B3" s="4" t="s">
        <v>10</v>
      </c>
      <c r="C3" s="5">
        <f>SUM(C2:C2)</f>
        <v>32340000000</v>
      </c>
      <c r="D3" s="5">
        <f>SUM(D2:D2)</f>
        <v>19813500000</v>
      </c>
      <c r="E3" s="5" t="e">
        <f>#REF!+E2</f>
        <v>#REF!</v>
      </c>
    </row>
    <row r="4" spans="1:5" ht="18" x14ac:dyDescent="0.45">
      <c r="A4" s="4">
        <v>4</v>
      </c>
      <c r="B4" s="4" t="s">
        <v>50</v>
      </c>
      <c r="C4" s="6">
        <f>C2/E2</f>
        <v>0.62009261123414539</v>
      </c>
      <c r="D4" s="6">
        <f>D2/E2</f>
        <v>0.37990738876585461</v>
      </c>
      <c r="E4" s="5"/>
    </row>
  </sheetData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rightToLeft="1" view="pageBreakPreview" zoomScale="60" zoomScaleNormal="100" workbookViewId="0">
      <selection activeCell="E8" sqref="E8"/>
    </sheetView>
  </sheetViews>
  <sheetFormatPr defaultColWidth="9.125" defaultRowHeight="14.25" x14ac:dyDescent="0.2"/>
  <cols>
    <col min="1" max="1" width="9.75" style="32" customWidth="1"/>
    <col min="2" max="2" width="35.125" style="32" customWidth="1"/>
    <col min="3" max="3" width="9.625" style="32" customWidth="1"/>
    <col min="4" max="4" width="10.25" style="32" customWidth="1"/>
    <col min="5" max="5" width="17" style="32" customWidth="1"/>
    <col min="6" max="6" width="25.625" style="32" customWidth="1"/>
    <col min="7" max="16384" width="9.125" style="32"/>
  </cols>
  <sheetData>
    <row r="1" spans="1:6" ht="22.5" x14ac:dyDescent="0.2">
      <c r="A1" s="85" t="s">
        <v>113</v>
      </c>
      <c r="B1" s="86"/>
      <c r="C1" s="86"/>
      <c r="D1" s="86"/>
      <c r="E1" s="86"/>
      <c r="F1" s="87"/>
    </row>
    <row r="2" spans="1:6" ht="22.5" x14ac:dyDescent="0.2">
      <c r="A2" s="33" t="s">
        <v>0</v>
      </c>
      <c r="B2" s="33" t="s">
        <v>53</v>
      </c>
      <c r="C2" s="33" t="s">
        <v>18</v>
      </c>
      <c r="D2" s="33" t="s">
        <v>54</v>
      </c>
      <c r="E2" s="33" t="s">
        <v>55</v>
      </c>
      <c r="F2" s="33" t="s">
        <v>56</v>
      </c>
    </row>
    <row r="3" spans="1:6" ht="135" x14ac:dyDescent="0.2">
      <c r="A3" s="33">
        <v>1</v>
      </c>
      <c r="B3" s="34" t="s">
        <v>128</v>
      </c>
      <c r="C3" s="33" t="s">
        <v>57</v>
      </c>
      <c r="D3" s="35">
        <v>4967</v>
      </c>
      <c r="E3" s="35">
        <f>'محاسبات شهری'!F23</f>
        <v>10500000</v>
      </c>
      <c r="F3" s="37">
        <f>D3*E3</f>
        <v>52153500000</v>
      </c>
    </row>
    <row r="5" spans="1:6" x14ac:dyDescent="0.2">
      <c r="C5" s="36"/>
    </row>
  </sheetData>
  <mergeCells count="1">
    <mergeCell ref="A1:F1"/>
  </mergeCells>
  <pageMargins left="0.7" right="0.7" top="0.75" bottom="0.75" header="0.3" footer="0.3"/>
  <pageSetup scale="8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2"/>
  <sheetViews>
    <sheetView rightToLeft="1" tabSelected="1" topLeftCell="B1" workbookViewId="0">
      <selection activeCell="B1" sqref="B1:D9"/>
    </sheetView>
  </sheetViews>
  <sheetFormatPr defaultColWidth="9.125" defaultRowHeight="14.25" x14ac:dyDescent="0.2"/>
  <cols>
    <col min="1" max="1" width="9.125" style="18"/>
    <col min="2" max="2" width="5.875" style="18" customWidth="1"/>
    <col min="3" max="4" width="24.625" style="18" customWidth="1"/>
    <col min="5" max="5" width="18" style="18" customWidth="1"/>
    <col min="6" max="6" width="12.375" style="18" customWidth="1"/>
    <col min="7" max="10" width="9.125" style="18"/>
    <col min="11" max="11" width="9.875" style="18" bestFit="1" customWidth="1"/>
    <col min="12" max="16384" width="9.125" style="18"/>
  </cols>
  <sheetData>
    <row r="1" spans="2:11" ht="36" customHeight="1" x14ac:dyDescent="0.2">
      <c r="B1" s="88" t="s">
        <v>86</v>
      </c>
      <c r="C1" s="89"/>
      <c r="D1" s="90"/>
      <c r="E1" s="29"/>
      <c r="F1" s="27"/>
      <c r="G1" s="27"/>
    </row>
    <row r="2" spans="2:11" ht="46.5" customHeight="1" x14ac:dyDescent="0.2">
      <c r="B2" s="88" t="s">
        <v>126</v>
      </c>
      <c r="C2" s="89"/>
      <c r="D2" s="90"/>
      <c r="E2" s="29"/>
      <c r="F2" s="27"/>
      <c r="G2" s="27"/>
    </row>
    <row r="3" spans="2:11" ht="22.5" x14ac:dyDescent="0.2">
      <c r="B3" s="30" t="s">
        <v>0</v>
      </c>
      <c r="C3" s="30" t="s">
        <v>53</v>
      </c>
      <c r="D3" s="30" t="s">
        <v>80</v>
      </c>
      <c r="E3" s="28"/>
    </row>
    <row r="4" spans="2:11" ht="22.5" x14ac:dyDescent="0.2">
      <c r="B4" s="30">
        <v>1</v>
      </c>
      <c r="C4" s="30" t="s">
        <v>81</v>
      </c>
      <c r="D4" s="31">
        <f>پیوست1!F3</f>
        <v>52153500000</v>
      </c>
      <c r="E4" s="28"/>
    </row>
    <row r="5" spans="2:11" ht="22.5" x14ac:dyDescent="0.2">
      <c r="B5" s="30">
        <v>2</v>
      </c>
      <c r="C5" s="30" t="s">
        <v>84</v>
      </c>
      <c r="D5" s="31">
        <f>'پیوست 2'!F3</f>
        <v>1470000000</v>
      </c>
      <c r="E5" s="28"/>
    </row>
    <row r="6" spans="2:11" ht="22.5" x14ac:dyDescent="0.2">
      <c r="B6" s="30">
        <v>3</v>
      </c>
      <c r="C6" s="30" t="s">
        <v>83</v>
      </c>
      <c r="D6" s="31">
        <f>'پیوست 3'!F24</f>
        <v>7318600000</v>
      </c>
      <c r="E6" s="28"/>
    </row>
    <row r="7" spans="2:11" ht="22.5" x14ac:dyDescent="0.2">
      <c r="B7" s="30">
        <v>4</v>
      </c>
      <c r="C7" s="30" t="s">
        <v>82</v>
      </c>
      <c r="D7" s="31">
        <f>'پیوست 4'!F30</f>
        <v>13265000000</v>
      </c>
      <c r="E7" s="28"/>
    </row>
    <row r="8" spans="2:11" ht="22.5" x14ac:dyDescent="0.2">
      <c r="B8" s="30"/>
      <c r="C8" s="30" t="s">
        <v>98</v>
      </c>
      <c r="D8" s="31">
        <f>'پیوست 17'!F8</f>
        <v>608250000</v>
      </c>
      <c r="E8" s="28"/>
    </row>
    <row r="9" spans="2:11" ht="22.5" x14ac:dyDescent="0.2">
      <c r="B9" s="30">
        <v>6</v>
      </c>
      <c r="C9" s="30" t="s">
        <v>10</v>
      </c>
      <c r="D9" s="31">
        <f>SUM(D4:D8)</f>
        <v>74815350000</v>
      </c>
      <c r="E9" s="28"/>
    </row>
    <row r="12" spans="2:11" x14ac:dyDescent="0.2">
      <c r="K12" s="19"/>
    </row>
  </sheetData>
  <mergeCells count="2">
    <mergeCell ref="B1:D1"/>
    <mergeCell ref="B2:D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پیوست 4</vt:lpstr>
      <vt:lpstr>پیوست 17</vt:lpstr>
      <vt:lpstr>پیوست 2</vt:lpstr>
      <vt:lpstr>پیوست 3</vt:lpstr>
      <vt:lpstr>محاسبات شهری</vt:lpstr>
      <vt:lpstr>درصد انسانی و تجهیزات</vt:lpstr>
      <vt:lpstr>پیوست1</vt:lpstr>
      <vt:lpstr>جدول کلی</vt:lpstr>
      <vt:lpstr>'پیوست 2'!Print_Area</vt:lpstr>
      <vt:lpstr>'پیوست 3'!Print_Area</vt:lpstr>
      <vt:lpstr>پیوست1!Print_Area</vt:lpstr>
      <vt:lpstr>'محاسبات شهری'!Print_Area</vt:lpstr>
      <vt:lpstr>'پیوست 3'!Print_Titles</vt:lpstr>
      <vt:lpstr>'پیوست 4'!Print_Titles</vt:lpstr>
    </vt:vector>
  </TitlesOfParts>
  <Company>sazgar.com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h-rezaei</dc:creator>
  <cp:lastModifiedBy>se-ab-12</cp:lastModifiedBy>
  <cp:lastPrinted>2022-08-22T08:57:26Z</cp:lastPrinted>
  <dcterms:created xsi:type="dcterms:W3CDTF">2019-04-06T05:41:04Z</dcterms:created>
  <dcterms:modified xsi:type="dcterms:W3CDTF">2022-09-03T07:44:46Z</dcterms:modified>
</cp:coreProperties>
</file>