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e-13\Desktop\"/>
    </mc:Choice>
  </mc:AlternateContent>
  <bookViews>
    <workbookView xWindow="0" yWindow="0" windowWidth="20490" windowHeight="7620" activeTab="1"/>
  </bookViews>
  <sheets>
    <sheet name="اطلاعات پرسنل" sheetId="11" r:id="rId1"/>
    <sheet name="ریز محاسبات31 نفر" sheetId="25" r:id="rId2"/>
    <sheet name="آنالیز پیشنهادی 31 نفر " sheetId="24" r:id="rId3"/>
  </sheets>
  <externalReferences>
    <externalReference r:id="rId4"/>
    <externalReference r:id="rId5"/>
  </externalReferences>
  <definedNames>
    <definedName name="_xlnm._FilterDatabase" localSheetId="0" hidden="1">'اطلاعات پرسنل'!$A$1:$O$3</definedName>
    <definedName name="_xlnm.Print_Area" localSheetId="1">'ریز محاسبات31 نفر'!$C$1:$V$46</definedName>
    <definedName name="ط" localSheetId="0">[1]كاركرد!#REF!</definedName>
    <definedName name="ط" localSheetId="2">[2]كاركرد!#REF!</definedName>
    <definedName name="ط" localSheetId="1">[2]كاركرد!#REF!</definedName>
    <definedName name="ط">[2]كاركرد!#REF!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24" l="1"/>
  <c r="E12" i="24"/>
  <c r="B35" i="25"/>
  <c r="K37" i="25"/>
  <c r="M37" i="25"/>
  <c r="N37" i="25"/>
  <c r="P37" i="25"/>
  <c r="R37" i="25"/>
  <c r="L37" i="25" l="1"/>
  <c r="K39" i="25" l="1"/>
  <c r="L39" i="25"/>
  <c r="E13" i="24" s="1"/>
  <c r="M39" i="25"/>
  <c r="N39" i="25"/>
  <c r="P39" i="25"/>
  <c r="R39" i="25"/>
  <c r="D35" i="25"/>
  <c r="E35" i="25"/>
  <c r="F35" i="25"/>
  <c r="H35" i="25"/>
  <c r="J35" i="25"/>
  <c r="X34" i="11"/>
  <c r="Z34" i="11" s="1"/>
  <c r="V34" i="11"/>
  <c r="O34" i="11"/>
  <c r="F34" i="11"/>
  <c r="J34" i="25"/>
  <c r="H34" i="25"/>
  <c r="F34" i="25"/>
  <c r="E34" i="25"/>
  <c r="D34" i="25"/>
  <c r="B34" i="25"/>
  <c r="J33" i="25"/>
  <c r="H33" i="25"/>
  <c r="F33" i="25"/>
  <c r="E33" i="25"/>
  <c r="D33" i="25"/>
  <c r="B33" i="25"/>
  <c r="J32" i="25"/>
  <c r="H32" i="25"/>
  <c r="F32" i="25"/>
  <c r="E32" i="25"/>
  <c r="D32" i="25"/>
  <c r="B32" i="25"/>
  <c r="J31" i="25"/>
  <c r="H31" i="25"/>
  <c r="F31" i="25"/>
  <c r="E31" i="25"/>
  <c r="D31" i="25"/>
  <c r="B31" i="25"/>
  <c r="J30" i="25"/>
  <c r="H30" i="25"/>
  <c r="F30" i="25"/>
  <c r="E30" i="25"/>
  <c r="D30" i="25"/>
  <c r="B30" i="25"/>
  <c r="J29" i="25"/>
  <c r="H29" i="25"/>
  <c r="F29" i="25"/>
  <c r="E29" i="25"/>
  <c r="D29" i="25"/>
  <c r="B29" i="25"/>
  <c r="J27" i="25"/>
  <c r="H27" i="25"/>
  <c r="F27" i="25"/>
  <c r="E27" i="25"/>
  <c r="D27" i="25"/>
  <c r="B27" i="25"/>
  <c r="J28" i="25"/>
  <c r="H28" i="25"/>
  <c r="F28" i="25"/>
  <c r="E28" i="25"/>
  <c r="D28" i="25"/>
  <c r="B28" i="25"/>
  <c r="J26" i="25"/>
  <c r="H26" i="25"/>
  <c r="F26" i="25"/>
  <c r="E26" i="25"/>
  <c r="D26" i="25"/>
  <c r="B26" i="25"/>
  <c r="J25" i="25"/>
  <c r="H25" i="25"/>
  <c r="F25" i="25"/>
  <c r="E25" i="25"/>
  <c r="D25" i="25"/>
  <c r="B25" i="25"/>
  <c r="J24" i="25"/>
  <c r="H24" i="25"/>
  <c r="F24" i="25"/>
  <c r="E24" i="25"/>
  <c r="D24" i="25"/>
  <c r="B24" i="25"/>
  <c r="J23" i="25"/>
  <c r="H23" i="25"/>
  <c r="F23" i="25"/>
  <c r="E23" i="25"/>
  <c r="D23" i="25"/>
  <c r="B23" i="25"/>
  <c r="J22" i="25"/>
  <c r="H22" i="25"/>
  <c r="F22" i="25"/>
  <c r="E22" i="25"/>
  <c r="D22" i="25"/>
  <c r="B22" i="25"/>
  <c r="J21" i="25"/>
  <c r="H21" i="25"/>
  <c r="F21" i="25"/>
  <c r="E21" i="25"/>
  <c r="D21" i="25"/>
  <c r="B21" i="25"/>
  <c r="J20" i="25"/>
  <c r="H20" i="25"/>
  <c r="F20" i="25"/>
  <c r="E20" i="25"/>
  <c r="D20" i="25"/>
  <c r="B20" i="25"/>
  <c r="J19" i="25"/>
  <c r="H19" i="25"/>
  <c r="F19" i="25"/>
  <c r="E19" i="25"/>
  <c r="D19" i="25"/>
  <c r="B19" i="25"/>
  <c r="J18" i="25"/>
  <c r="H18" i="25"/>
  <c r="F18" i="25"/>
  <c r="E18" i="25"/>
  <c r="D18" i="25"/>
  <c r="B18" i="25"/>
  <c r="J17" i="25"/>
  <c r="H17" i="25"/>
  <c r="F17" i="25"/>
  <c r="E17" i="25"/>
  <c r="D17" i="25"/>
  <c r="B17" i="25"/>
  <c r="J16" i="25"/>
  <c r="H16" i="25"/>
  <c r="F16" i="25"/>
  <c r="E16" i="25"/>
  <c r="D16" i="25"/>
  <c r="B16" i="25"/>
  <c r="J15" i="25"/>
  <c r="H15" i="25"/>
  <c r="F15" i="25"/>
  <c r="E15" i="25"/>
  <c r="D15" i="25"/>
  <c r="B15" i="25"/>
  <c r="J14" i="25"/>
  <c r="H14" i="25"/>
  <c r="F14" i="25"/>
  <c r="E14" i="25"/>
  <c r="D14" i="25"/>
  <c r="B14" i="25"/>
  <c r="J13" i="25"/>
  <c r="H13" i="25"/>
  <c r="F13" i="25"/>
  <c r="E13" i="25"/>
  <c r="D13" i="25"/>
  <c r="B13" i="25"/>
  <c r="J12" i="25"/>
  <c r="H12" i="25"/>
  <c r="F12" i="25"/>
  <c r="E12" i="25"/>
  <c r="D12" i="25"/>
  <c r="B12" i="25"/>
  <c r="J11" i="25"/>
  <c r="H11" i="25"/>
  <c r="F11" i="25"/>
  <c r="E11" i="25"/>
  <c r="D11" i="25"/>
  <c r="B11" i="25"/>
  <c r="J10" i="25"/>
  <c r="H10" i="25"/>
  <c r="F10" i="25"/>
  <c r="E10" i="25"/>
  <c r="D10" i="25"/>
  <c r="B10" i="25"/>
  <c r="J9" i="25"/>
  <c r="H9" i="25"/>
  <c r="F9" i="25"/>
  <c r="E9" i="25"/>
  <c r="D9" i="25"/>
  <c r="B9" i="25"/>
  <c r="J8" i="25"/>
  <c r="H8" i="25"/>
  <c r="F8" i="25"/>
  <c r="E8" i="25"/>
  <c r="D8" i="25"/>
  <c r="B8" i="25"/>
  <c r="J7" i="25"/>
  <c r="H7" i="25"/>
  <c r="F7" i="25"/>
  <c r="E7" i="25"/>
  <c r="D7" i="25"/>
  <c r="B7" i="25"/>
  <c r="J6" i="25"/>
  <c r="H6" i="25"/>
  <c r="G6" i="25"/>
  <c r="F6" i="25"/>
  <c r="E6" i="25"/>
  <c r="D6" i="25"/>
  <c r="B6" i="25"/>
  <c r="U5" i="25"/>
  <c r="T5" i="25"/>
  <c r="J5" i="25"/>
  <c r="H5" i="25"/>
  <c r="F5" i="25"/>
  <c r="E5" i="25"/>
  <c r="D5" i="25"/>
  <c r="B5" i="25"/>
  <c r="O5" i="25" s="1"/>
  <c r="E21" i="24"/>
  <c r="G21" i="24"/>
  <c r="Q32" i="25" l="1"/>
  <c r="S32" i="25"/>
  <c r="Q34" i="25"/>
  <c r="S34" i="25"/>
  <c r="S7" i="25"/>
  <c r="Q7" i="25"/>
  <c r="S9" i="25"/>
  <c r="Q9" i="25"/>
  <c r="S11" i="25"/>
  <c r="Q11" i="25"/>
  <c r="S13" i="25"/>
  <c r="Q13" i="25"/>
  <c r="Q15" i="25"/>
  <c r="S15" i="25"/>
  <c r="S17" i="25"/>
  <c r="Q17" i="25"/>
  <c r="S19" i="25"/>
  <c r="Q19" i="25"/>
  <c r="Q21" i="25"/>
  <c r="S21" i="25"/>
  <c r="S23" i="25"/>
  <c r="Q23" i="25"/>
  <c r="S25" i="25"/>
  <c r="Q25" i="25"/>
  <c r="Q28" i="25"/>
  <c r="S28" i="25"/>
  <c r="S29" i="25"/>
  <c r="Q29" i="25"/>
  <c r="J37" i="25"/>
  <c r="J39" i="25" s="1"/>
  <c r="T6" i="25"/>
  <c r="S31" i="25"/>
  <c r="Q31" i="25"/>
  <c r="Q33" i="25"/>
  <c r="S33" i="25"/>
  <c r="Y6" i="25"/>
  <c r="S6" i="25"/>
  <c r="Q6" i="25"/>
  <c r="S8" i="25"/>
  <c r="Q8" i="25"/>
  <c r="S10" i="25"/>
  <c r="Q10" i="25"/>
  <c r="S12" i="25"/>
  <c r="Q12" i="25"/>
  <c r="Q14" i="25"/>
  <c r="S14" i="25"/>
  <c r="S16" i="25"/>
  <c r="Q16" i="25"/>
  <c r="S18" i="25"/>
  <c r="Q18" i="25"/>
  <c r="Q20" i="25"/>
  <c r="S20" i="25"/>
  <c r="S22" i="25"/>
  <c r="Q22" i="25"/>
  <c r="S24" i="25"/>
  <c r="Q24" i="25"/>
  <c r="Q26" i="25"/>
  <c r="S26" i="25"/>
  <c r="Q27" i="25"/>
  <c r="S27" i="25"/>
  <c r="S35" i="25"/>
  <c r="Q35" i="25"/>
  <c r="S30" i="25"/>
  <c r="Q30" i="25"/>
  <c r="Y5" i="25"/>
  <c r="S5" i="25"/>
  <c r="Q5" i="25"/>
  <c r="H37" i="25"/>
  <c r="H39" i="25" s="1"/>
  <c r="AA34" i="11"/>
  <c r="U6" i="25"/>
  <c r="O6" i="25"/>
  <c r="G7" i="25"/>
  <c r="E5" i="24" l="1"/>
  <c r="Q37" i="25"/>
  <c r="Q39" i="25" s="1"/>
  <c r="E16" i="24" s="1"/>
  <c r="S37" i="25"/>
  <c r="S39" i="25" s="1"/>
  <c r="E17" i="24" s="1"/>
  <c r="Y7" i="25"/>
  <c r="W42" i="25"/>
  <c r="E9" i="24" s="1"/>
  <c r="T7" i="25"/>
  <c r="O7" i="25"/>
  <c r="G8" i="25"/>
  <c r="U7" i="25"/>
  <c r="AC33" i="11"/>
  <c r="X33" i="11"/>
  <c r="Z33" i="11" s="1"/>
  <c r="V33" i="11"/>
  <c r="T33" i="11"/>
  <c r="O33" i="11"/>
  <c r="F33" i="11"/>
  <c r="AC32" i="11"/>
  <c r="X32" i="11"/>
  <c r="Z32" i="11" s="1"/>
  <c r="V32" i="11"/>
  <c r="T32" i="11"/>
  <c r="O32" i="11"/>
  <c r="F32" i="11"/>
  <c r="AC31" i="11"/>
  <c r="X31" i="11"/>
  <c r="Z31" i="11" s="1"/>
  <c r="V31" i="11"/>
  <c r="T31" i="11"/>
  <c r="O31" i="11"/>
  <c r="F31" i="11"/>
  <c r="AC30" i="11"/>
  <c r="X30" i="11"/>
  <c r="Z30" i="11" s="1"/>
  <c r="V30" i="11"/>
  <c r="T30" i="11"/>
  <c r="O30" i="11"/>
  <c r="F30" i="11"/>
  <c r="AC29" i="11"/>
  <c r="X29" i="11"/>
  <c r="Z29" i="11" s="1"/>
  <c r="V29" i="11"/>
  <c r="T29" i="11"/>
  <c r="O29" i="11"/>
  <c r="F29" i="11"/>
  <c r="AC28" i="11"/>
  <c r="X28" i="11"/>
  <c r="Z28" i="11" s="1"/>
  <c r="V28" i="11"/>
  <c r="T28" i="11"/>
  <c r="O28" i="11"/>
  <c r="F28" i="11"/>
  <c r="AC27" i="11"/>
  <c r="X27" i="11"/>
  <c r="Z27" i="11" s="1"/>
  <c r="V27" i="11"/>
  <c r="T27" i="11"/>
  <c r="O27" i="11"/>
  <c r="F27" i="11"/>
  <c r="AC26" i="11"/>
  <c r="X26" i="11"/>
  <c r="Z26" i="11" s="1"/>
  <c r="V26" i="11"/>
  <c r="T26" i="11"/>
  <c r="O26" i="11"/>
  <c r="F26" i="11"/>
  <c r="AC25" i="11"/>
  <c r="X25" i="11"/>
  <c r="Z25" i="11" s="1"/>
  <c r="V25" i="11"/>
  <c r="T25" i="11"/>
  <c r="O25" i="11"/>
  <c r="F25" i="11"/>
  <c r="AC24" i="11"/>
  <c r="X24" i="11"/>
  <c r="Z24" i="11" s="1"/>
  <c r="V24" i="11"/>
  <c r="T24" i="11"/>
  <c r="O24" i="11"/>
  <c r="F24" i="11"/>
  <c r="AC23" i="11"/>
  <c r="X23" i="11"/>
  <c r="Z23" i="11" s="1"/>
  <c r="V23" i="11"/>
  <c r="T23" i="11"/>
  <c r="O23" i="11"/>
  <c r="F23" i="11"/>
  <c r="AC22" i="11"/>
  <c r="X22" i="11"/>
  <c r="Z22" i="11" s="1"/>
  <c r="V22" i="11"/>
  <c r="T22" i="11"/>
  <c r="O22" i="11"/>
  <c r="F22" i="11"/>
  <c r="AC21" i="11"/>
  <c r="X21" i="11"/>
  <c r="Z21" i="11" s="1"/>
  <c r="V21" i="11"/>
  <c r="T21" i="11"/>
  <c r="O21" i="11"/>
  <c r="F21" i="11"/>
  <c r="AC20" i="11"/>
  <c r="X20" i="11"/>
  <c r="Z20" i="11" s="1"/>
  <c r="V20" i="11"/>
  <c r="T20" i="11"/>
  <c r="O20" i="11"/>
  <c r="F20" i="11"/>
  <c r="AC19" i="11"/>
  <c r="X19" i="11"/>
  <c r="Z19" i="11" s="1"/>
  <c r="V19" i="11"/>
  <c r="T19" i="11"/>
  <c r="O19" i="11"/>
  <c r="F19" i="11"/>
  <c r="AC18" i="11"/>
  <c r="X18" i="11"/>
  <c r="Z18" i="11" s="1"/>
  <c r="V18" i="11"/>
  <c r="T18" i="11"/>
  <c r="O18" i="11"/>
  <c r="F18" i="11"/>
  <c r="AC17" i="11"/>
  <c r="X17" i="11"/>
  <c r="Z17" i="11" s="1"/>
  <c r="V17" i="11"/>
  <c r="T17" i="11"/>
  <c r="O17" i="11"/>
  <c r="F17" i="11"/>
  <c r="AC16" i="11"/>
  <c r="X16" i="11"/>
  <c r="Z16" i="11" s="1"/>
  <c r="V16" i="11"/>
  <c r="T16" i="11"/>
  <c r="O16" i="11"/>
  <c r="F16" i="11"/>
  <c r="AC15" i="11"/>
  <c r="X15" i="11"/>
  <c r="Z15" i="11" s="1"/>
  <c r="V15" i="11"/>
  <c r="T15" i="11"/>
  <c r="O15" i="11"/>
  <c r="F15" i="11"/>
  <c r="AC14" i="11"/>
  <c r="X14" i="11"/>
  <c r="Z14" i="11" s="1"/>
  <c r="V14" i="11"/>
  <c r="T14" i="11"/>
  <c r="O14" i="11"/>
  <c r="F14" i="11"/>
  <c r="AC13" i="11"/>
  <c r="X13" i="11"/>
  <c r="Z13" i="11" s="1"/>
  <c r="V13" i="11"/>
  <c r="T13" i="11"/>
  <c r="O13" i="11"/>
  <c r="F13" i="11"/>
  <c r="AC12" i="11"/>
  <c r="X12" i="11"/>
  <c r="Z12" i="11" s="1"/>
  <c r="V12" i="11"/>
  <c r="T12" i="11"/>
  <c r="O12" i="11"/>
  <c r="F12" i="11"/>
  <c r="AC11" i="11"/>
  <c r="X11" i="11"/>
  <c r="Z11" i="11" s="1"/>
  <c r="V11" i="11"/>
  <c r="T11" i="11"/>
  <c r="O11" i="11"/>
  <c r="F11" i="11"/>
  <c r="AC10" i="11"/>
  <c r="X10" i="11"/>
  <c r="Z10" i="11" s="1"/>
  <c r="V10" i="11"/>
  <c r="T10" i="11"/>
  <c r="O10" i="11"/>
  <c r="F10" i="11"/>
  <c r="AC9" i="11"/>
  <c r="X9" i="11"/>
  <c r="Z9" i="11" s="1"/>
  <c r="V9" i="11"/>
  <c r="T9" i="11"/>
  <c r="O9" i="11"/>
  <c r="F9" i="11"/>
  <c r="AC8" i="11"/>
  <c r="X8" i="11"/>
  <c r="Z8" i="11" s="1"/>
  <c r="V8" i="11"/>
  <c r="T8" i="11"/>
  <c r="O8" i="11"/>
  <c r="F8" i="11"/>
  <c r="AC7" i="11"/>
  <c r="X7" i="11"/>
  <c r="Z7" i="11" s="1"/>
  <c r="V7" i="11"/>
  <c r="T7" i="11"/>
  <c r="O7" i="11"/>
  <c r="F7" i="11"/>
  <c r="AC6" i="11"/>
  <c r="I7" i="25" s="1"/>
  <c r="V7" i="25" s="1"/>
  <c r="X6" i="11"/>
  <c r="Z6" i="11" s="1"/>
  <c r="V6" i="11"/>
  <c r="T6" i="11"/>
  <c r="O6" i="11"/>
  <c r="F6" i="11"/>
  <c r="AC5" i="11"/>
  <c r="I6" i="25" s="1"/>
  <c r="V6" i="25" s="1"/>
  <c r="X5" i="11"/>
  <c r="Z5" i="11" s="1"/>
  <c r="V5" i="11"/>
  <c r="T5" i="11"/>
  <c r="O5" i="11"/>
  <c r="F5" i="11"/>
  <c r="AC4" i="11"/>
  <c r="X4" i="11"/>
  <c r="Z4" i="11" s="1"/>
  <c r="V4" i="11"/>
  <c r="T4" i="11"/>
  <c r="O4" i="11"/>
  <c r="F4" i="11"/>
  <c r="Y8" i="25" l="1"/>
  <c r="AA7" i="11"/>
  <c r="AA11" i="11"/>
  <c r="AA5" i="11"/>
  <c r="AA14" i="11"/>
  <c r="AA16" i="11"/>
  <c r="AA18" i="11"/>
  <c r="AA20" i="11"/>
  <c r="AA22" i="11"/>
  <c r="AA24" i="11"/>
  <c r="AA26" i="11"/>
  <c r="I5" i="25"/>
  <c r="W43" i="25"/>
  <c r="E10" i="24" s="1"/>
  <c r="G9" i="25"/>
  <c r="Y9" i="25" s="1"/>
  <c r="I8" i="25"/>
  <c r="U8" i="25"/>
  <c r="T8" i="25"/>
  <c r="O8" i="25"/>
  <c r="AA15" i="11"/>
  <c r="AA17" i="11"/>
  <c r="AA19" i="11"/>
  <c r="AA21" i="11"/>
  <c r="AA25" i="11"/>
  <c r="AA30" i="11"/>
  <c r="AA29" i="11"/>
  <c r="AA31" i="11"/>
  <c r="AA12" i="11"/>
  <c r="AA9" i="11"/>
  <c r="AA13" i="11"/>
  <c r="AA27" i="11"/>
  <c r="AA10" i="11"/>
  <c r="AA4" i="11"/>
  <c r="AA6" i="11"/>
  <c r="AA8" i="11"/>
  <c r="AA28" i="11"/>
  <c r="AA23" i="11"/>
  <c r="AA32" i="11"/>
  <c r="AA33" i="11"/>
  <c r="V8" i="25" l="1"/>
  <c r="V5" i="25"/>
  <c r="U9" i="25"/>
  <c r="T9" i="25"/>
  <c r="O9" i="25"/>
  <c r="G10" i="25"/>
  <c r="Y10" i="25" s="1"/>
  <c r="I9" i="25"/>
  <c r="V9" i="25" l="1"/>
  <c r="U10" i="25"/>
  <c r="T10" i="25"/>
  <c r="G11" i="25"/>
  <c r="Y11" i="25" s="1"/>
  <c r="I10" i="25"/>
  <c r="O10" i="25"/>
  <c r="V10" i="25" l="1"/>
  <c r="O11" i="25"/>
  <c r="G12" i="25"/>
  <c r="Y12" i="25" s="1"/>
  <c r="I11" i="25"/>
  <c r="V11" i="25" s="1"/>
  <c r="T11" i="25"/>
  <c r="U11" i="25"/>
  <c r="G13" i="25" l="1"/>
  <c r="Y13" i="25" s="1"/>
  <c r="I12" i="25"/>
  <c r="U12" i="25"/>
  <c r="T12" i="25"/>
  <c r="O12" i="25"/>
  <c r="V12" i="25" l="1"/>
  <c r="U13" i="25"/>
  <c r="T13" i="25"/>
  <c r="O13" i="25"/>
  <c r="G14" i="25"/>
  <c r="Y14" i="25" s="1"/>
  <c r="I13" i="25"/>
  <c r="V13" i="25" s="1"/>
  <c r="U14" i="25" l="1"/>
  <c r="T14" i="25"/>
  <c r="G15" i="25"/>
  <c r="Y15" i="25" s="1"/>
  <c r="I14" i="25"/>
  <c r="O14" i="25"/>
  <c r="V14" i="25" l="1"/>
  <c r="O15" i="25"/>
  <c r="G16" i="25"/>
  <c r="Y16" i="25" s="1"/>
  <c r="I15" i="25"/>
  <c r="V15" i="25" s="1"/>
  <c r="T15" i="25"/>
  <c r="U15" i="25"/>
  <c r="G17" i="25" l="1"/>
  <c r="Y17" i="25" s="1"/>
  <c r="I16" i="25"/>
  <c r="U16" i="25"/>
  <c r="T16" i="25"/>
  <c r="O16" i="25"/>
  <c r="V16" i="25" l="1"/>
  <c r="U17" i="25"/>
  <c r="T17" i="25"/>
  <c r="O17" i="25"/>
  <c r="G18" i="25"/>
  <c r="Y18" i="25" s="1"/>
  <c r="I17" i="25"/>
  <c r="V17" i="25" s="1"/>
  <c r="U18" i="25" l="1"/>
  <c r="T18" i="25"/>
  <c r="O18" i="25"/>
  <c r="G19" i="25"/>
  <c r="Y19" i="25" s="1"/>
  <c r="I18" i="25"/>
  <c r="V18" i="25" s="1"/>
  <c r="U19" i="25" l="1"/>
  <c r="T19" i="25"/>
  <c r="G20" i="25"/>
  <c r="Y20" i="25" s="1"/>
  <c r="I19" i="25"/>
  <c r="V19" i="25" s="1"/>
  <c r="O19" i="25"/>
  <c r="T20" i="25" l="1"/>
  <c r="G21" i="25"/>
  <c r="Y21" i="25" s="1"/>
  <c r="I20" i="25"/>
  <c r="U20" i="25"/>
  <c r="O20" i="25"/>
  <c r="V20" i="25" l="1"/>
  <c r="G22" i="25"/>
  <c r="Y22" i="25" s="1"/>
  <c r="I21" i="25"/>
  <c r="U21" i="25"/>
  <c r="T21" i="25"/>
  <c r="O21" i="25"/>
  <c r="V21" i="25" l="1"/>
  <c r="G23" i="25"/>
  <c r="Y23" i="25" s="1"/>
  <c r="I22" i="25"/>
  <c r="U22" i="25"/>
  <c r="T22" i="25"/>
  <c r="O22" i="25"/>
  <c r="V22" i="25" l="1"/>
  <c r="U23" i="25"/>
  <c r="T23" i="25"/>
  <c r="O23" i="25"/>
  <c r="G24" i="25"/>
  <c r="Y24" i="25" s="1"/>
  <c r="I23" i="25"/>
  <c r="V23" i="25" s="1"/>
  <c r="U24" i="25" l="1"/>
  <c r="T24" i="25"/>
  <c r="O24" i="25"/>
  <c r="G25" i="25"/>
  <c r="Y25" i="25" s="1"/>
  <c r="I24" i="25"/>
  <c r="V24" i="25" s="1"/>
  <c r="U25" i="25" l="1"/>
  <c r="T25" i="25"/>
  <c r="G26" i="25"/>
  <c r="Y26" i="25" s="1"/>
  <c r="I25" i="25"/>
  <c r="V25" i="25" s="1"/>
  <c r="O25" i="25"/>
  <c r="T26" i="25" l="1"/>
  <c r="G28" i="25"/>
  <c r="G30" i="25" s="1"/>
  <c r="I26" i="25"/>
  <c r="U26" i="25"/>
  <c r="O26" i="25"/>
  <c r="G32" i="25" l="1"/>
  <c r="U30" i="25"/>
  <c r="T30" i="25"/>
  <c r="O30" i="25"/>
  <c r="Y30" i="25"/>
  <c r="I30" i="25"/>
  <c r="V30" i="25" s="1"/>
  <c r="Y28" i="25"/>
  <c r="V26" i="25"/>
  <c r="G27" i="25"/>
  <c r="I28" i="25"/>
  <c r="U28" i="25"/>
  <c r="T28" i="25"/>
  <c r="O28" i="25"/>
  <c r="Y27" i="25" l="1"/>
  <c r="G29" i="25"/>
  <c r="G34" i="25"/>
  <c r="O32" i="25"/>
  <c r="U32" i="25"/>
  <c r="Y32" i="25"/>
  <c r="T32" i="25"/>
  <c r="I32" i="25"/>
  <c r="V32" i="25" s="1"/>
  <c r="V28" i="25"/>
  <c r="I27" i="25"/>
  <c r="U27" i="25"/>
  <c r="T27" i="25"/>
  <c r="O27" i="25"/>
  <c r="Y34" i="25" l="1"/>
  <c r="U34" i="25"/>
  <c r="T34" i="25"/>
  <c r="O34" i="25"/>
  <c r="I34" i="25"/>
  <c r="G31" i="25"/>
  <c r="U29" i="25"/>
  <c r="T29" i="25"/>
  <c r="O29" i="25"/>
  <c r="Y29" i="25"/>
  <c r="I29" i="25"/>
  <c r="V27" i="25"/>
  <c r="V34" i="25" l="1"/>
  <c r="G33" i="25"/>
  <c r="T31" i="25"/>
  <c r="Y31" i="25"/>
  <c r="U31" i="25"/>
  <c r="O31" i="25"/>
  <c r="I31" i="25"/>
  <c r="V29" i="25"/>
  <c r="V31" i="25" l="1"/>
  <c r="G35" i="25"/>
  <c r="Y33" i="25"/>
  <c r="I33" i="25"/>
  <c r="V33" i="25" s="1"/>
  <c r="U33" i="25"/>
  <c r="T33" i="25"/>
  <c r="O33" i="25"/>
  <c r="U35" i="25" l="1"/>
  <c r="U37" i="25" s="1"/>
  <c r="U39" i="25" s="1"/>
  <c r="E7" i="24" s="1"/>
  <c r="I35" i="25"/>
  <c r="T35" i="25"/>
  <c r="T37" i="25" s="1"/>
  <c r="T39" i="25" s="1"/>
  <c r="E6" i="24" s="1"/>
  <c r="O35" i="25"/>
  <c r="O37" i="25" s="1"/>
  <c r="O39" i="25" s="1"/>
  <c r="Y35" i="25"/>
  <c r="Y37" i="25" s="1"/>
  <c r="G37" i="25"/>
  <c r="V35" i="25" l="1"/>
  <c r="V37" i="25" s="1"/>
  <c r="V39" i="25" s="1"/>
  <c r="W46" i="25" s="1"/>
  <c r="I37" i="25"/>
  <c r="I39" i="25" s="1"/>
  <c r="E15" i="24" s="1"/>
  <c r="E19" i="24" s="1"/>
  <c r="E8" i="24"/>
  <c r="W39" i="25"/>
  <c r="E23" i="24" l="1"/>
  <c r="I25" i="24"/>
  <c r="E25" i="24" l="1"/>
  <c r="E20" i="24"/>
  <c r="E22" i="24"/>
</calcChain>
</file>

<file path=xl/sharedStrings.xml><?xml version="1.0" encoding="utf-8"?>
<sst xmlns="http://schemas.openxmlformats.org/spreadsheetml/2006/main" count="306" uniqueCount="218">
  <si>
    <t xml:space="preserve">شـــرح </t>
  </si>
  <si>
    <t>رديف</t>
  </si>
  <si>
    <t xml:space="preserve">حقوق و دستمزد پايه ماهيانه  </t>
  </si>
  <si>
    <t>مسكن</t>
  </si>
  <si>
    <t>بن كارگري</t>
  </si>
  <si>
    <t>عائله مندي</t>
  </si>
  <si>
    <t>عيدي و پاداش</t>
  </si>
  <si>
    <t>سنوات</t>
  </si>
  <si>
    <t>-</t>
  </si>
  <si>
    <t xml:space="preserve">لباس کار </t>
  </si>
  <si>
    <t>سختی کار</t>
  </si>
  <si>
    <t>جمع خالص</t>
  </si>
  <si>
    <t>بيمه           16/67 %</t>
  </si>
  <si>
    <t xml:space="preserve">تعداد پرسنل </t>
  </si>
  <si>
    <t xml:space="preserve">جمع قیمت ماهیانه </t>
  </si>
  <si>
    <t>ردیف</t>
  </si>
  <si>
    <t>نام و</t>
  </si>
  <si>
    <t>نام خانوادگی</t>
  </si>
  <si>
    <t>کارکرد</t>
  </si>
  <si>
    <t>دستمزد روزانه</t>
  </si>
  <si>
    <t>نوبتکاری</t>
  </si>
  <si>
    <t>حق اولاد</t>
  </si>
  <si>
    <t>اضافه کاری</t>
  </si>
  <si>
    <t>مسکن</t>
  </si>
  <si>
    <t>بن</t>
  </si>
  <si>
    <t>هزینه غذا</t>
  </si>
  <si>
    <t>جمع کل</t>
  </si>
  <si>
    <t>سود</t>
  </si>
  <si>
    <t>لباس کار</t>
  </si>
  <si>
    <t>عیدی</t>
  </si>
  <si>
    <t>ماموریت پرداختی</t>
  </si>
  <si>
    <t>بن غیر نقدی</t>
  </si>
  <si>
    <t>جمع کل خالص</t>
  </si>
  <si>
    <t>مهدی</t>
  </si>
  <si>
    <t>محسن</t>
  </si>
  <si>
    <t>قدیری</t>
  </si>
  <si>
    <t>حسین</t>
  </si>
  <si>
    <t>اولاد</t>
  </si>
  <si>
    <t>شیفت و غذا (غذا+نوبتکار)</t>
  </si>
  <si>
    <t>مبلغ کل پیشنهادی هر نفر</t>
  </si>
  <si>
    <t>شرکت نوآوران امید نیکان قزوین</t>
  </si>
  <si>
    <t>نام</t>
  </si>
  <si>
    <t>نام خانوادگي</t>
  </si>
  <si>
    <t>جنسيت</t>
  </si>
  <si>
    <t>نام پدر</t>
  </si>
  <si>
    <t>شماره شناسنامه</t>
  </si>
  <si>
    <t>محل صدور</t>
  </si>
  <si>
    <t>تاريخ تولد</t>
  </si>
  <si>
    <t>شماره بيمه</t>
  </si>
  <si>
    <t>شماره حساب</t>
  </si>
  <si>
    <t>كد ملي</t>
  </si>
  <si>
    <t>وضعيت تأهل</t>
  </si>
  <si>
    <t>تعداد اولاد</t>
  </si>
  <si>
    <t>گروه</t>
  </si>
  <si>
    <t>مزد شغل</t>
  </si>
  <si>
    <t>مزد سنوات</t>
  </si>
  <si>
    <t>سنوات گذشته</t>
  </si>
  <si>
    <t>حقوق روزانه</t>
  </si>
  <si>
    <t>حقوق ماهيانه</t>
  </si>
  <si>
    <t>جمع مزايا</t>
  </si>
  <si>
    <t>جمع كل</t>
  </si>
  <si>
    <t>جذب</t>
  </si>
  <si>
    <t>نام محل خدمت</t>
  </si>
  <si>
    <t>قزوین</t>
  </si>
  <si>
    <t>زنجان</t>
  </si>
  <si>
    <t>تهران</t>
  </si>
  <si>
    <t>مرتضی</t>
  </si>
  <si>
    <t>احمد</t>
  </si>
  <si>
    <t>رضا</t>
  </si>
  <si>
    <t>طاهر</t>
  </si>
  <si>
    <t>لاهیجان</t>
  </si>
  <si>
    <t>علی اصغر</t>
  </si>
  <si>
    <t>رفاهی</t>
  </si>
  <si>
    <t>سود (درصد)</t>
  </si>
  <si>
    <t>ماموريت ( 1.5 روز)</t>
  </si>
  <si>
    <t>ایاب و ذهاب</t>
  </si>
  <si>
    <t>حق جذب</t>
  </si>
  <si>
    <t>کد پرسنلی</t>
  </si>
  <si>
    <t>آقاجانی</t>
  </si>
  <si>
    <t>عارف</t>
  </si>
  <si>
    <t>1376/03/08</t>
  </si>
  <si>
    <t>کارگر ساده</t>
  </si>
  <si>
    <t>1400/03/01</t>
  </si>
  <si>
    <t>1401/03/01</t>
  </si>
  <si>
    <t>ابراهیمی آتانی</t>
  </si>
  <si>
    <t>علی</t>
  </si>
  <si>
    <t>1368/1/23</t>
  </si>
  <si>
    <t>سرپرست کارگاه</t>
  </si>
  <si>
    <t>1394/06/01</t>
  </si>
  <si>
    <t>احمد پور خانی</t>
  </si>
  <si>
    <t>حسینعلی</t>
  </si>
  <si>
    <t>1381/5/13</t>
  </si>
  <si>
    <t>اسلام خواه</t>
  </si>
  <si>
    <t>سبزعلی</t>
  </si>
  <si>
    <t>1375/1/29</t>
  </si>
  <si>
    <t>امیری مافی</t>
  </si>
  <si>
    <t>امیرعلی</t>
  </si>
  <si>
    <t>1339/01/02</t>
  </si>
  <si>
    <t>نقد علی</t>
  </si>
  <si>
    <t>بالائی</t>
  </si>
  <si>
    <t>ماهنشان</t>
  </si>
  <si>
    <t>1353/07/09</t>
  </si>
  <si>
    <t>مامور فنی</t>
  </si>
  <si>
    <t>1391/08/25</t>
  </si>
  <si>
    <t>تیموری</t>
  </si>
  <si>
    <t>اسکندر</t>
  </si>
  <si>
    <t>میانه</t>
  </si>
  <si>
    <t>1362/02/15</t>
  </si>
  <si>
    <t>سرایدار</t>
  </si>
  <si>
    <t>1391/04/01</t>
  </si>
  <si>
    <t xml:space="preserve">مهدی </t>
  </si>
  <si>
    <t>چگینی</t>
  </si>
  <si>
    <t>صادق</t>
  </si>
  <si>
    <t>1362/05/01</t>
  </si>
  <si>
    <t>کارگرفنی</t>
  </si>
  <si>
    <t>1395/07/01</t>
  </si>
  <si>
    <t>سید محمد</t>
  </si>
  <si>
    <t>حسینی</t>
  </si>
  <si>
    <t>سید موسی</t>
  </si>
  <si>
    <t>آبیک</t>
  </si>
  <si>
    <t>1361/06/30</t>
  </si>
  <si>
    <t>1399/01/01</t>
  </si>
  <si>
    <t>ایرج</t>
  </si>
  <si>
    <t>رضالو</t>
  </si>
  <si>
    <t>پنجعلی</t>
  </si>
  <si>
    <t>1354/01/05</t>
  </si>
  <si>
    <t>1389/05/01</t>
  </si>
  <si>
    <t>روحانی نسب</t>
  </si>
  <si>
    <t>1359/12/21</t>
  </si>
  <si>
    <t>اپراتورفنی1</t>
  </si>
  <si>
    <t>1381/06/19</t>
  </si>
  <si>
    <t>هادی</t>
  </si>
  <si>
    <t>1363/10/12</t>
  </si>
  <si>
    <t>1385/09/30</t>
  </si>
  <si>
    <t xml:space="preserve">مصطفی </t>
  </si>
  <si>
    <t>زمان</t>
  </si>
  <si>
    <t>علی نقی</t>
  </si>
  <si>
    <t>1354/05/20</t>
  </si>
  <si>
    <t>راننده خودروهای سبک</t>
  </si>
  <si>
    <t>ابراهیم</t>
  </si>
  <si>
    <t>صادقی خوبانی</t>
  </si>
  <si>
    <t>1361/09/20</t>
  </si>
  <si>
    <t>1391/06/01</t>
  </si>
  <si>
    <t>انوشیروان</t>
  </si>
  <si>
    <t>صباغ زیارانی</t>
  </si>
  <si>
    <t>مرحمت اله</t>
  </si>
  <si>
    <t>1353/01/01</t>
  </si>
  <si>
    <t>محمد رضا</t>
  </si>
  <si>
    <t>صفری زوارکی</t>
  </si>
  <si>
    <t>حاصل</t>
  </si>
  <si>
    <t>1357/12/29</t>
  </si>
  <si>
    <t>1389/04/01</t>
  </si>
  <si>
    <t>سیاوش</t>
  </si>
  <si>
    <t>فلاح خوبکوهی</t>
  </si>
  <si>
    <t>محرم</t>
  </si>
  <si>
    <t>1355/03/01</t>
  </si>
  <si>
    <t>علیرضا</t>
  </si>
  <si>
    <t>1364/01/24</t>
  </si>
  <si>
    <t>1398/09/01</t>
  </si>
  <si>
    <t>خسرو</t>
  </si>
  <si>
    <t>کاظمی</t>
  </si>
  <si>
    <t>حمداله</t>
  </si>
  <si>
    <t>1358/06/03</t>
  </si>
  <si>
    <t>کریمی</t>
  </si>
  <si>
    <t>1365/05/03</t>
  </si>
  <si>
    <t>راننده تانکر</t>
  </si>
  <si>
    <t>کشاورز نصرتی</t>
  </si>
  <si>
    <t>بهمن</t>
  </si>
  <si>
    <t>1372/01/18</t>
  </si>
  <si>
    <t>نگهبان</t>
  </si>
  <si>
    <t>1399/04/10</t>
  </si>
  <si>
    <t>شمسعلی</t>
  </si>
  <si>
    <t>1352/06/01</t>
  </si>
  <si>
    <t>هاشم</t>
  </si>
  <si>
    <t>مافی</t>
  </si>
  <si>
    <t>عباسقلی</t>
  </si>
  <si>
    <t>1368/11/03</t>
  </si>
  <si>
    <t xml:space="preserve">یوسف </t>
  </si>
  <si>
    <t>1360/07/01</t>
  </si>
  <si>
    <t>محسن زاده</t>
  </si>
  <si>
    <t>خالق</t>
  </si>
  <si>
    <t>1364/03/30</t>
  </si>
  <si>
    <t>1398/11/01</t>
  </si>
  <si>
    <t>زلفعلی</t>
  </si>
  <si>
    <t>مغانلو</t>
  </si>
  <si>
    <t>شعبانعلی</t>
  </si>
  <si>
    <t>1348/06/02</t>
  </si>
  <si>
    <t>سید مرتضی</t>
  </si>
  <si>
    <t>موسوی اسدی</t>
  </si>
  <si>
    <t>عزیز اله</t>
  </si>
  <si>
    <t>1359/06/30</t>
  </si>
  <si>
    <t>جواد</t>
  </si>
  <si>
    <t>غلامی</t>
  </si>
  <si>
    <t>فرهاد</t>
  </si>
  <si>
    <t>1370/06/25</t>
  </si>
  <si>
    <t>1401/04/01</t>
  </si>
  <si>
    <t>اکبر</t>
  </si>
  <si>
    <t>مجیدی</t>
  </si>
  <si>
    <t>احد</t>
  </si>
  <si>
    <t>1351/07/01</t>
  </si>
  <si>
    <t>1391/01/01</t>
  </si>
  <si>
    <t>سید اسماعیل</t>
  </si>
  <si>
    <t>میرراجعی</t>
  </si>
  <si>
    <t>سید جواد</t>
  </si>
  <si>
    <t>1354/07/21</t>
  </si>
  <si>
    <t>مومنی</t>
  </si>
  <si>
    <t>جمعه کاری</t>
  </si>
  <si>
    <t>تعداد</t>
  </si>
  <si>
    <t>مبلغ</t>
  </si>
  <si>
    <t>جمعه کار ماهانه</t>
  </si>
  <si>
    <t>اضافه کار ماهانه</t>
  </si>
  <si>
    <t>رامیار</t>
  </si>
  <si>
    <t>محمد</t>
  </si>
  <si>
    <t>1370/08/29</t>
  </si>
  <si>
    <t>هزینه سربار</t>
  </si>
  <si>
    <t>آنالیز 31 روزه  31 نفر</t>
  </si>
  <si>
    <t>آنالیز قیمت  بر مبنای حقوق سال 1401( 31 نفر)  بر مبنای میانگین فعلی (حجمی)</t>
  </si>
  <si>
    <t>آنالیز حقوق  نفر پرسنل آبیک سال 1401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</si>
</sst>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.00_-;\-* #,##0.00_-;_-* &quot;-&quot;??_-;_-@_-"/>
    <numFmt numFmtId="165" formatCode="_-* #,##0_-;\-* #,##0_-;_-* &quot;-&quot;??_-;_-@_-"/>
    <numFmt numFmtId="166" formatCode="#,##0.0"/>
    <numFmt numFmtId="167" formatCode="0.0"/>
    <numFmt numFmtId="168" formatCode="#,##0.000"/>
  </numFmts>
  <fonts count="39" x14ac:knownFonts="1">
    <font>
      <sz val="10"/>
      <name val="Arial"/>
      <charset val="178"/>
    </font>
    <font>
      <sz val="10"/>
      <name val="Arial"/>
      <family val="2"/>
    </font>
    <font>
      <sz val="10"/>
      <name val="B Zar"/>
      <charset val="178"/>
    </font>
    <font>
      <b/>
      <sz val="12"/>
      <name val="B Yagut"/>
      <charset val="178"/>
    </font>
    <font>
      <b/>
      <sz val="12"/>
      <name val="B Homa"/>
      <charset val="178"/>
    </font>
    <font>
      <sz val="13"/>
      <name val="B Homa"/>
      <charset val="178"/>
    </font>
    <font>
      <sz val="15"/>
      <name val="B Zar"/>
      <charset val="178"/>
    </font>
    <font>
      <sz val="12"/>
      <name val="B Yagut"/>
      <charset val="178"/>
    </font>
    <font>
      <b/>
      <u/>
      <sz val="10"/>
      <name val="B Yagut"/>
      <charset val="178"/>
    </font>
    <font>
      <b/>
      <sz val="12"/>
      <name val="B Zar"/>
      <charset val="178"/>
    </font>
    <font>
      <b/>
      <sz val="13"/>
      <name val="B Yagut"/>
      <charset val="178"/>
    </font>
    <font>
      <b/>
      <sz val="14"/>
      <name val="B Yagut"/>
      <charset val="178"/>
    </font>
    <font>
      <sz val="15"/>
      <name val="B Titr"/>
      <charset val="178"/>
    </font>
    <font>
      <sz val="13"/>
      <name val="B Nazanin"/>
      <charset val="178"/>
    </font>
    <font>
      <b/>
      <sz val="11"/>
      <name val="B Mitra"/>
      <charset val="178"/>
    </font>
    <font>
      <b/>
      <sz val="15"/>
      <name val="B Jadid"/>
      <charset val="178"/>
    </font>
    <font>
      <sz val="10"/>
      <name val="Homa"/>
      <charset val="178"/>
    </font>
    <font>
      <sz val="14"/>
      <name val="B Mitra"/>
      <charset val="178"/>
    </font>
    <font>
      <sz val="14"/>
      <color indexed="8"/>
      <name val="B Mitra"/>
      <charset val="178"/>
    </font>
    <font>
      <sz val="14"/>
      <name val="B Jadid"/>
      <charset val="178"/>
    </font>
    <font>
      <sz val="10"/>
      <name val="Arial"/>
      <family val="2"/>
    </font>
    <font>
      <b/>
      <sz val="12"/>
      <name val="B Nazanin"/>
      <charset val="178"/>
    </font>
    <font>
      <b/>
      <sz val="11"/>
      <name val="B Nazanin"/>
      <charset val="178"/>
    </font>
    <font>
      <sz val="10"/>
      <color rgb="FF000000"/>
      <name val="Arial"/>
      <family val="2"/>
      <charset val="178"/>
      <scheme val="minor"/>
    </font>
    <font>
      <sz val="16"/>
      <color indexed="8"/>
      <name val="B Mitra"/>
      <charset val="178"/>
    </font>
    <font>
      <sz val="16"/>
      <name val="B Mitra"/>
      <charset val="178"/>
    </font>
    <font>
      <sz val="18"/>
      <name val="B Nazanin"/>
      <charset val="178"/>
    </font>
    <font>
      <b/>
      <sz val="18"/>
      <name val="B Nazanin"/>
      <charset val="178"/>
    </font>
    <font>
      <sz val="26"/>
      <name val="B Kourosh"/>
      <charset val="178"/>
    </font>
    <font>
      <sz val="14"/>
      <name val="B Yagut"/>
      <charset val="178"/>
    </font>
    <font>
      <sz val="16"/>
      <color rgb="FFFF0000"/>
      <name val="B Mitra"/>
      <charset val="178"/>
    </font>
    <font>
      <sz val="15"/>
      <color theme="1"/>
      <name val="B Nazanin"/>
      <charset val="178"/>
    </font>
    <font>
      <sz val="12"/>
      <color theme="1"/>
      <name val="B Nazanin"/>
      <charset val="178"/>
    </font>
    <font>
      <sz val="15"/>
      <name val="B Nazanin"/>
      <charset val="178"/>
    </font>
    <font>
      <sz val="12"/>
      <name val="B Nazanin"/>
      <charset val="178"/>
    </font>
    <font>
      <b/>
      <sz val="11"/>
      <name val="B Davat"/>
      <charset val="178"/>
    </font>
    <font>
      <sz val="15"/>
      <color rgb="FFFF0000"/>
      <name val="B Nazanin"/>
      <charset val="178"/>
    </font>
    <font>
      <b/>
      <sz val="14"/>
      <color theme="0"/>
      <name val="B Yagut"/>
      <charset val="178"/>
    </font>
    <font>
      <b/>
      <sz val="12"/>
      <color theme="0"/>
      <name val="B Zar"/>
      <charset val="17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" borderId="35" applyNumberFormat="0" applyFont="0" applyAlignment="0" applyProtection="0"/>
    <xf numFmtId="0" fontId="23" fillId="0" borderId="0">
      <alignment horizontal="center" vertical="center"/>
    </xf>
    <xf numFmtId="164" fontId="1" fillId="0" borderId="0" applyFont="0" applyFill="0" applyBorder="0" applyAlignment="0" applyProtection="0"/>
  </cellStyleXfs>
  <cellXfs count="158">
    <xf numFmtId="0" fontId="0" fillId="0" borderId="0" xfId="0"/>
    <xf numFmtId="0" fontId="2" fillId="2" borderId="0" xfId="1" applyFont="1" applyFill="1"/>
    <xf numFmtId="3" fontId="14" fillId="0" borderId="0" xfId="0" applyNumberFormat="1" applyFont="1" applyFill="1" applyBorder="1" applyAlignment="1">
      <alignment horizontal="center" vertical="center" shrinkToFit="1"/>
    </xf>
    <xf numFmtId="3" fontId="14" fillId="0" borderId="0" xfId="0" applyNumberFormat="1" applyFont="1" applyFill="1" applyBorder="1" applyAlignment="1">
      <alignment horizontal="right" vertical="center" shrinkToFit="1"/>
    </xf>
    <xf numFmtId="3" fontId="17" fillId="0" borderId="19" xfId="0" applyNumberFormat="1" applyFont="1" applyFill="1" applyBorder="1" applyAlignment="1">
      <alignment horizontal="center" vertical="center" shrinkToFit="1"/>
    </xf>
    <xf numFmtId="3" fontId="18" fillId="0" borderId="20" xfId="3" applyNumberFormat="1" applyFont="1" applyFill="1" applyBorder="1" applyAlignment="1" applyProtection="1">
      <alignment horizontal="right" vertical="center" shrinkToFit="1"/>
      <protection locked="0"/>
    </xf>
    <xf numFmtId="3" fontId="17" fillId="0" borderId="23" xfId="0" applyNumberFormat="1" applyFont="1" applyFill="1" applyBorder="1" applyAlignment="1">
      <alignment horizontal="center" vertical="center" shrinkToFit="1"/>
    </xf>
    <xf numFmtId="3" fontId="17" fillId="0" borderId="0" xfId="0" applyNumberFormat="1" applyFont="1" applyFill="1" applyBorder="1" applyAlignment="1">
      <alignment horizontal="right" vertical="center" shrinkToFit="1"/>
    </xf>
    <xf numFmtId="3" fontId="18" fillId="0" borderId="0" xfId="3" applyNumberFormat="1" applyFont="1" applyFill="1" applyBorder="1" applyAlignment="1" applyProtection="1">
      <alignment horizontal="center" vertical="center" shrinkToFit="1"/>
      <protection locked="0"/>
    </xf>
    <xf numFmtId="3" fontId="19" fillId="0" borderId="0" xfId="0" applyNumberFormat="1" applyFont="1" applyFill="1" applyBorder="1" applyAlignment="1">
      <alignment horizontal="center" vertical="center" shrinkToFit="1"/>
    </xf>
    <xf numFmtId="166" fontId="14" fillId="0" borderId="0" xfId="0" applyNumberFormat="1" applyFont="1" applyFill="1" applyBorder="1" applyAlignment="1">
      <alignment horizontal="center" vertical="center" shrinkToFit="1"/>
    </xf>
    <xf numFmtId="167" fontId="19" fillId="0" borderId="0" xfId="0" applyNumberFormat="1" applyFont="1" applyFill="1" applyBorder="1" applyAlignment="1">
      <alignment horizontal="center" vertical="center" shrinkToFit="1"/>
    </xf>
    <xf numFmtId="167" fontId="17" fillId="0" borderId="0" xfId="0" applyNumberFormat="1" applyFont="1" applyFill="1" applyBorder="1" applyAlignment="1">
      <alignment horizontal="right" vertical="center" shrinkToFit="1"/>
    </xf>
    <xf numFmtId="167" fontId="14" fillId="0" borderId="0" xfId="0" applyNumberFormat="1" applyFont="1" applyFill="1" applyBorder="1" applyAlignment="1">
      <alignment horizontal="right" vertical="center" shrinkToFit="1"/>
    </xf>
    <xf numFmtId="0" fontId="2" fillId="2" borderId="0" xfId="1" applyFont="1" applyFill="1" applyAlignment="1">
      <alignment horizontal="center"/>
    </xf>
    <xf numFmtId="3" fontId="25" fillId="0" borderId="28" xfId="0" applyNumberFormat="1" applyFont="1" applyFill="1" applyBorder="1" applyAlignment="1">
      <alignment horizontal="center" vertical="center" shrinkToFit="1"/>
    </xf>
    <xf numFmtId="167" fontId="24" fillId="0" borderId="0" xfId="0" applyNumberFormat="1" applyFont="1" applyFill="1" applyBorder="1" applyAlignment="1" applyProtection="1">
      <alignment horizontal="center" vertical="center" shrinkToFit="1"/>
      <protection hidden="1"/>
    </xf>
    <xf numFmtId="3" fontId="25" fillId="0" borderId="0" xfId="0" applyNumberFormat="1" applyFont="1" applyFill="1" applyBorder="1" applyAlignment="1">
      <alignment horizontal="center" vertical="center" shrinkToFit="1"/>
    </xf>
    <xf numFmtId="3" fontId="25" fillId="0" borderId="22" xfId="0" applyNumberFormat="1" applyFont="1" applyFill="1" applyBorder="1" applyAlignment="1">
      <alignment horizontal="center" vertical="center" shrinkToFit="1"/>
    </xf>
    <xf numFmtId="167" fontId="24" fillId="0" borderId="21" xfId="0" applyNumberFormat="1" applyFont="1" applyFill="1" applyBorder="1" applyAlignment="1" applyProtection="1">
      <alignment horizontal="center" vertical="center" shrinkToFit="1"/>
      <protection hidden="1"/>
    </xf>
    <xf numFmtId="3" fontId="25" fillId="0" borderId="7" xfId="0" applyNumberFormat="1" applyFont="1" applyFill="1" applyBorder="1" applyAlignment="1">
      <alignment horizontal="center" vertical="center" shrinkToFit="1"/>
    </xf>
    <xf numFmtId="3" fontId="25" fillId="0" borderId="25" xfId="0" applyNumberFormat="1" applyFont="1" applyFill="1" applyBorder="1" applyAlignment="1">
      <alignment horizontal="center" vertical="center" shrinkToFit="1"/>
    </xf>
    <xf numFmtId="3" fontId="25" fillId="0" borderId="33" xfId="0" applyNumberFormat="1" applyFont="1" applyFill="1" applyBorder="1" applyAlignment="1">
      <alignment horizontal="center" vertical="center" shrinkToFit="1"/>
    </xf>
    <xf numFmtId="3" fontId="17" fillId="0" borderId="36" xfId="0" applyNumberFormat="1" applyFont="1" applyFill="1" applyBorder="1" applyAlignment="1">
      <alignment horizontal="center" vertical="center" shrinkToFit="1"/>
    </xf>
    <xf numFmtId="3" fontId="17" fillId="0" borderId="29" xfId="0" applyNumberFormat="1" applyFont="1" applyFill="1" applyBorder="1" applyAlignment="1">
      <alignment horizontal="center" vertical="center" shrinkToFit="1"/>
    </xf>
    <xf numFmtId="3" fontId="18" fillId="0" borderId="19" xfId="3" applyNumberFormat="1" applyFont="1" applyFill="1" applyBorder="1" applyAlignment="1" applyProtection="1">
      <alignment horizontal="center" vertical="center" shrinkToFit="1"/>
      <protection locked="0"/>
    </xf>
    <xf numFmtId="0" fontId="26" fillId="2" borderId="0" xfId="1" applyFont="1" applyFill="1"/>
    <xf numFmtId="0" fontId="26" fillId="2" borderId="0" xfId="1" applyFont="1" applyFill="1" applyAlignment="1">
      <alignment horizontal="center"/>
    </xf>
    <xf numFmtId="3" fontId="3" fillId="3" borderId="4" xfId="1" applyNumberFormat="1" applyFont="1" applyFill="1" applyBorder="1" applyAlignment="1">
      <alignment horizontal="center" vertical="center"/>
    </xf>
    <xf numFmtId="0" fontId="7" fillId="3" borderId="0" xfId="1" applyFont="1" applyFill="1" applyBorder="1" applyAlignment="1">
      <alignment horizontal="right" vertical="center" wrapText="1" indent="1"/>
    </xf>
    <xf numFmtId="3" fontId="3" fillId="3" borderId="3" xfId="1" applyNumberFormat="1" applyFont="1" applyFill="1" applyBorder="1" applyAlignment="1">
      <alignment horizontal="center" vertical="center"/>
    </xf>
    <xf numFmtId="3" fontId="24" fillId="0" borderId="27" xfId="0" applyNumberFormat="1" applyFont="1" applyFill="1" applyBorder="1" applyAlignment="1" applyProtection="1">
      <alignment horizontal="center" vertical="center" shrinkToFit="1"/>
      <protection hidden="1"/>
    </xf>
    <xf numFmtId="3" fontId="18" fillId="0" borderId="0" xfId="3" applyNumberFormat="1" applyFont="1" applyFill="1" applyBorder="1" applyAlignment="1" applyProtection="1">
      <alignment horizontal="right" vertical="center" shrinkToFit="1"/>
      <protection locked="0"/>
    </xf>
    <xf numFmtId="3" fontId="25" fillId="0" borderId="13" xfId="0" applyNumberFormat="1" applyFont="1" applyFill="1" applyBorder="1" applyAlignment="1">
      <alignment horizontal="center" vertical="center" shrinkToFit="1"/>
    </xf>
    <xf numFmtId="3" fontId="30" fillId="0" borderId="25" xfId="0" applyNumberFormat="1" applyFont="1" applyFill="1" applyBorder="1" applyAlignment="1">
      <alignment horizontal="center" vertical="center" shrinkToFit="1"/>
    </xf>
    <xf numFmtId="0" fontId="2" fillId="3" borderId="0" xfId="1" applyFont="1" applyFill="1"/>
    <xf numFmtId="0" fontId="2" fillId="3" borderId="0" xfId="1" applyFont="1" applyFill="1" applyAlignment="1">
      <alignment horizontal="center"/>
    </xf>
    <xf numFmtId="0" fontId="4" fillId="3" borderId="0" xfId="1" applyFont="1" applyFill="1" applyBorder="1" applyAlignment="1">
      <alignment shrinkToFit="1"/>
    </xf>
    <xf numFmtId="0" fontId="4" fillId="3" borderId="0" xfId="1" applyFont="1" applyFill="1" applyBorder="1" applyAlignment="1">
      <alignment horizontal="center" shrinkToFit="1"/>
    </xf>
    <xf numFmtId="165" fontId="2" fillId="3" borderId="0" xfId="8" applyNumberFormat="1" applyFont="1" applyFill="1"/>
    <xf numFmtId="3" fontId="11" fillId="3" borderId="2" xfId="1" applyNumberFormat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right" vertical="center" indent="1"/>
    </xf>
    <xf numFmtId="3" fontId="11" fillId="3" borderId="5" xfId="1" applyNumberFormat="1" applyFont="1" applyFill="1" applyBorder="1" applyAlignment="1">
      <alignment horizontal="center" vertical="center"/>
    </xf>
    <xf numFmtId="3" fontId="11" fillId="3" borderId="4" xfId="1" applyNumberFormat="1" applyFont="1" applyFill="1" applyBorder="1" applyAlignment="1">
      <alignment horizontal="center" vertical="center"/>
    </xf>
    <xf numFmtId="0" fontId="7" fillId="3" borderId="0" xfId="1" applyFont="1" applyFill="1" applyBorder="1" applyAlignment="1">
      <alignment horizontal="right" vertical="center" indent="1"/>
    </xf>
    <xf numFmtId="4" fontId="9" fillId="3" borderId="0" xfId="2" applyNumberFormat="1" applyFont="1" applyFill="1" applyAlignment="1">
      <alignment horizontal="center"/>
    </xf>
    <xf numFmtId="3" fontId="11" fillId="3" borderId="29" xfId="1" applyNumberFormat="1" applyFont="1" applyFill="1" applyBorder="1" applyAlignment="1">
      <alignment horizontal="center" vertical="center"/>
    </xf>
    <xf numFmtId="3" fontId="6" fillId="3" borderId="0" xfId="1" applyNumberFormat="1" applyFont="1" applyFill="1" applyAlignment="1">
      <alignment horizontal="center"/>
    </xf>
    <xf numFmtId="3" fontId="3" fillId="3" borderId="2" xfId="1" applyNumberFormat="1" applyFont="1" applyFill="1" applyBorder="1" applyAlignment="1">
      <alignment horizontal="center" vertical="center"/>
    </xf>
    <xf numFmtId="4" fontId="6" fillId="3" borderId="0" xfId="1" applyNumberFormat="1" applyFont="1" applyFill="1" applyAlignment="1">
      <alignment horizontal="center"/>
    </xf>
    <xf numFmtId="4" fontId="2" fillId="3" borderId="0" xfId="1" applyNumberFormat="1" applyFont="1" applyFill="1" applyAlignment="1">
      <alignment horizontal="center"/>
    </xf>
    <xf numFmtId="0" fontId="3" fillId="3" borderId="29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3" fontId="12" fillId="3" borderId="0" xfId="1" applyNumberFormat="1" applyFont="1" applyFill="1" applyBorder="1" applyAlignment="1">
      <alignment vertical="center"/>
    </xf>
    <xf numFmtId="0" fontId="2" fillId="3" borderId="0" xfId="1" applyFont="1" applyFill="1" applyAlignment="1">
      <alignment vertical="center"/>
    </xf>
    <xf numFmtId="0" fontId="22" fillId="3" borderId="7" xfId="1" applyFont="1" applyFill="1" applyBorder="1" applyAlignment="1">
      <alignment vertical="center"/>
    </xf>
    <xf numFmtId="0" fontId="22" fillId="3" borderId="9" xfId="1" applyFont="1" applyFill="1" applyBorder="1" applyAlignment="1">
      <alignment vertical="center"/>
    </xf>
    <xf numFmtId="4" fontId="21" fillId="3" borderId="9" xfId="1" applyNumberFormat="1" applyFont="1" applyFill="1" applyBorder="1" applyAlignment="1">
      <alignment vertical="center"/>
    </xf>
    <xf numFmtId="0" fontId="13" fillId="3" borderId="0" xfId="1" applyFont="1" applyFill="1" applyAlignment="1">
      <alignment vertical="center"/>
    </xf>
    <xf numFmtId="0" fontId="21" fillId="3" borderId="0" xfId="1" applyFont="1" applyFill="1" applyBorder="1" applyAlignment="1">
      <alignment horizontal="left" vertical="center" shrinkToFit="1"/>
    </xf>
    <xf numFmtId="0" fontId="26" fillId="3" borderId="0" xfId="1" applyFont="1" applyFill="1" applyAlignment="1">
      <alignment vertical="center"/>
    </xf>
    <xf numFmtId="0" fontId="27" fillId="3" borderId="0" xfId="1" applyFont="1" applyFill="1" applyAlignment="1">
      <alignment horizontal="center" vertical="center"/>
    </xf>
    <xf numFmtId="0" fontId="26" fillId="3" borderId="0" xfId="1" applyFont="1" applyFill="1"/>
    <xf numFmtId="3" fontId="9" fillId="3" borderId="0" xfId="2" applyNumberFormat="1" applyFont="1" applyFill="1" applyAlignment="1">
      <alignment horizontal="center"/>
    </xf>
    <xf numFmtId="1" fontId="31" fillId="0" borderId="0" xfId="0" applyNumberFormat="1" applyFont="1" applyFill="1" applyAlignment="1">
      <alignment horizontal="center"/>
    </xf>
    <xf numFmtId="3" fontId="31" fillId="0" borderId="0" xfId="0" applyNumberFormat="1" applyFont="1" applyFill="1" applyAlignment="1">
      <alignment horizontal="center"/>
    </xf>
    <xf numFmtId="3" fontId="31" fillId="0" borderId="30" xfId="0" applyNumberFormat="1" applyFont="1" applyFill="1" applyBorder="1" applyAlignment="1">
      <alignment horizontal="center" vertical="center"/>
    </xf>
    <xf numFmtId="1" fontId="31" fillId="0" borderId="30" xfId="0" applyNumberFormat="1" applyFont="1" applyFill="1" applyBorder="1" applyAlignment="1" applyProtection="1">
      <alignment horizontal="center" vertical="center"/>
      <protection locked="0"/>
    </xf>
    <xf numFmtId="3" fontId="31" fillId="0" borderId="30" xfId="3" applyNumberFormat="1" applyFont="1" applyFill="1" applyBorder="1" applyAlignment="1" applyProtection="1">
      <alignment horizontal="center" vertical="center"/>
      <protection locked="0"/>
    </xf>
    <xf numFmtId="1" fontId="31" fillId="0" borderId="30" xfId="3" applyNumberFormat="1" applyFont="1" applyFill="1" applyBorder="1" applyAlignment="1" applyProtection="1">
      <alignment horizontal="center" vertical="center"/>
      <protection locked="0"/>
    </xf>
    <xf numFmtId="3" fontId="31" fillId="0" borderId="0" xfId="0" applyNumberFormat="1" applyFont="1" applyFill="1" applyBorder="1" applyAlignment="1">
      <alignment horizontal="center" vertical="center"/>
    </xf>
    <xf numFmtId="3" fontId="31" fillId="0" borderId="30" xfId="0" applyNumberFormat="1" applyFont="1" applyFill="1" applyBorder="1" applyAlignment="1" applyProtection="1">
      <alignment horizontal="center" vertical="center"/>
      <protection hidden="1"/>
    </xf>
    <xf numFmtId="3" fontId="32" fillId="0" borderId="0" xfId="0" applyNumberFormat="1" applyFont="1" applyFill="1" applyAlignment="1">
      <alignment horizontal="center" shrinkToFit="1"/>
    </xf>
    <xf numFmtId="1" fontId="31" fillId="5" borderId="30" xfId="0" applyNumberFormat="1" applyFont="1" applyFill="1" applyBorder="1" applyAlignment="1">
      <alignment horizontal="center" vertical="center"/>
    </xf>
    <xf numFmtId="3" fontId="31" fillId="5" borderId="30" xfId="0" applyNumberFormat="1" applyFont="1" applyFill="1" applyBorder="1" applyAlignment="1">
      <alignment horizontal="center" vertical="center"/>
    </xf>
    <xf numFmtId="3" fontId="32" fillId="5" borderId="30" xfId="0" applyNumberFormat="1" applyFont="1" applyFill="1" applyBorder="1" applyAlignment="1">
      <alignment horizontal="center" vertical="center" shrinkToFit="1"/>
    </xf>
    <xf numFmtId="3" fontId="31" fillId="6" borderId="30" xfId="3" applyNumberFormat="1" applyFont="1" applyFill="1" applyBorder="1" applyAlignment="1" applyProtection="1">
      <alignment horizontal="center" vertical="center" shrinkToFit="1"/>
      <protection locked="0"/>
    </xf>
    <xf numFmtId="3" fontId="31" fillId="6" borderId="30" xfId="0" applyNumberFormat="1" applyFont="1" applyFill="1" applyBorder="1" applyAlignment="1">
      <alignment horizontal="center" vertical="center"/>
    </xf>
    <xf numFmtId="3" fontId="31" fillId="6" borderId="30" xfId="3" applyNumberFormat="1" applyFont="1" applyFill="1" applyBorder="1" applyAlignment="1" applyProtection="1">
      <alignment horizontal="center" vertical="center"/>
      <protection locked="0"/>
    </xf>
    <xf numFmtId="1" fontId="14" fillId="0" borderId="18" xfId="0" applyNumberFormat="1" applyFont="1" applyFill="1" applyBorder="1" applyAlignment="1">
      <alignment horizontal="center" vertical="center" shrinkToFit="1"/>
    </xf>
    <xf numFmtId="3" fontId="25" fillId="0" borderId="23" xfId="0" applyNumberFormat="1" applyFont="1" applyFill="1" applyBorder="1" applyAlignment="1">
      <alignment horizontal="center" vertical="center" shrinkToFit="1"/>
    </xf>
    <xf numFmtId="43" fontId="2" fillId="3" borderId="0" xfId="8" applyNumberFormat="1" applyFont="1" applyFill="1"/>
    <xf numFmtId="3" fontId="17" fillId="0" borderId="11" xfId="0" applyNumberFormat="1" applyFont="1" applyFill="1" applyBorder="1" applyAlignment="1">
      <alignment horizontal="center" vertical="center" shrinkToFit="1"/>
    </xf>
    <xf numFmtId="3" fontId="17" fillId="0" borderId="0" xfId="0" applyNumberFormat="1" applyFont="1" applyFill="1" applyBorder="1" applyAlignment="1">
      <alignment horizontal="center" vertical="center" shrinkToFit="1"/>
    </xf>
    <xf numFmtId="3" fontId="18" fillId="0" borderId="12" xfId="3" applyNumberFormat="1" applyFont="1" applyFill="1" applyBorder="1" applyAlignment="1" applyProtection="1">
      <alignment horizontal="right" vertical="center" shrinkToFit="1"/>
      <protection locked="0"/>
    </xf>
    <xf numFmtId="3" fontId="18" fillId="0" borderId="11" xfId="3" applyNumberFormat="1" applyFont="1" applyFill="1" applyBorder="1" applyAlignment="1" applyProtection="1">
      <alignment horizontal="center" vertical="center" shrinkToFit="1"/>
      <protection locked="0"/>
    </xf>
    <xf numFmtId="167" fontId="24" fillId="0" borderId="14" xfId="0" applyNumberFormat="1" applyFont="1" applyFill="1" applyBorder="1" applyAlignment="1" applyProtection="1">
      <alignment horizontal="center" vertical="center" shrinkToFit="1"/>
      <protection hidden="1"/>
    </xf>
    <xf numFmtId="3" fontId="25" fillId="0" borderId="11" xfId="0" applyNumberFormat="1" applyFont="1" applyFill="1" applyBorder="1" applyAlignment="1">
      <alignment horizontal="center" vertical="center" shrinkToFit="1"/>
    </xf>
    <xf numFmtId="1" fontId="17" fillId="0" borderId="0" xfId="0" applyNumberFormat="1" applyFont="1" applyFill="1" applyBorder="1" applyAlignment="1">
      <alignment horizontal="center" vertical="center" shrinkToFit="1"/>
    </xf>
    <xf numFmtId="3" fontId="18" fillId="0" borderId="7" xfId="3" applyNumberFormat="1" applyFont="1" applyFill="1" applyBorder="1" applyAlignment="1" applyProtection="1">
      <alignment vertical="center" shrinkToFit="1"/>
      <protection locked="0"/>
    </xf>
    <xf numFmtId="1" fontId="33" fillId="0" borderId="0" xfId="0" applyNumberFormat="1" applyFont="1" applyAlignment="1">
      <alignment horizontal="center"/>
    </xf>
    <xf numFmtId="3" fontId="33" fillId="0" borderId="0" xfId="0" applyNumberFormat="1" applyFont="1" applyAlignment="1">
      <alignment horizontal="center"/>
    </xf>
    <xf numFmtId="3" fontId="34" fillId="0" borderId="0" xfId="0" applyNumberFormat="1" applyFont="1" applyAlignment="1">
      <alignment horizontal="center" shrinkToFit="1"/>
    </xf>
    <xf numFmtId="3" fontId="33" fillId="0" borderId="0" xfId="0" applyNumberFormat="1" applyFont="1" applyAlignment="1">
      <alignment horizontal="right" shrinkToFit="1"/>
    </xf>
    <xf numFmtId="49" fontId="33" fillId="0" borderId="0" xfId="0" applyNumberFormat="1" applyFont="1" applyAlignment="1">
      <alignment horizontal="center"/>
    </xf>
    <xf numFmtId="0" fontId="4" fillId="3" borderId="29" xfId="1" applyFont="1" applyFill="1" applyBorder="1" applyAlignment="1">
      <alignment horizontal="center" vertical="center" shrinkToFit="1"/>
    </xf>
    <xf numFmtId="0" fontId="35" fillId="3" borderId="0" xfId="1" applyFont="1" applyFill="1" applyAlignment="1">
      <alignment horizontal="center" vertical="center"/>
    </xf>
    <xf numFmtId="0" fontId="2" fillId="2" borderId="0" xfId="1" applyFont="1" applyFill="1" applyAlignment="1"/>
    <xf numFmtId="165" fontId="2" fillId="3" borderId="0" xfId="8" applyNumberFormat="1" applyFont="1" applyFill="1" applyAlignment="1"/>
    <xf numFmtId="4" fontId="24" fillId="0" borderId="27" xfId="0" applyNumberFormat="1" applyFont="1" applyFill="1" applyBorder="1" applyAlignment="1" applyProtection="1">
      <alignment horizontal="center" vertical="center" shrinkToFit="1"/>
      <protection hidden="1"/>
    </xf>
    <xf numFmtId="1" fontId="14" fillId="0" borderId="37" xfId="0" applyNumberFormat="1" applyFont="1" applyFill="1" applyBorder="1" applyAlignment="1">
      <alignment horizontal="center" vertical="center" shrinkToFit="1"/>
    </xf>
    <xf numFmtId="1" fontId="31" fillId="0" borderId="30" xfId="0" applyNumberFormat="1" applyFont="1" applyBorder="1" applyAlignment="1" applyProtection="1">
      <alignment horizontal="center" vertical="center"/>
      <protection locked="0"/>
    </xf>
    <xf numFmtId="3" fontId="31" fillId="0" borderId="30" xfId="0" applyNumberFormat="1" applyFont="1" applyBorder="1" applyAlignment="1">
      <alignment horizontal="center" vertical="center"/>
    </xf>
    <xf numFmtId="3" fontId="31" fillId="0" borderId="30" xfId="3" applyNumberFormat="1" applyFont="1" applyBorder="1" applyAlignment="1" applyProtection="1">
      <alignment horizontal="center" vertical="center"/>
      <protection locked="0"/>
    </xf>
    <xf numFmtId="3" fontId="31" fillId="0" borderId="30" xfId="0" applyNumberFormat="1" applyFont="1" applyBorder="1" applyAlignment="1" applyProtection="1">
      <alignment horizontal="center" vertical="center"/>
      <protection hidden="1"/>
    </xf>
    <xf numFmtId="1" fontId="31" fillId="0" borderId="30" xfId="3" applyNumberFormat="1" applyFont="1" applyBorder="1" applyAlignment="1" applyProtection="1">
      <alignment horizontal="center" vertical="center"/>
      <protection locked="0"/>
    </xf>
    <xf numFmtId="3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3" fontId="36" fillId="6" borderId="30" xfId="3" applyNumberFormat="1" applyFont="1" applyFill="1" applyBorder="1" applyAlignment="1" applyProtection="1">
      <alignment horizontal="center" vertical="center"/>
      <protection locked="0"/>
    </xf>
    <xf numFmtId="1" fontId="25" fillId="0" borderId="1" xfId="0" applyNumberFormat="1" applyFont="1" applyFill="1" applyBorder="1" applyAlignment="1">
      <alignment horizontal="center" vertical="center" shrinkToFit="1"/>
    </xf>
    <xf numFmtId="166" fontId="25" fillId="0" borderId="28" xfId="0" applyNumberFormat="1" applyFont="1" applyFill="1" applyBorder="1" applyAlignment="1">
      <alignment horizontal="center" vertical="center" shrinkToFit="1"/>
    </xf>
    <xf numFmtId="3" fontId="17" fillId="0" borderId="0" xfId="0" applyNumberFormat="1" applyFont="1" applyFill="1" applyBorder="1" applyAlignment="1">
      <alignment horizontal="left" vertical="center" shrinkToFit="1"/>
    </xf>
    <xf numFmtId="3" fontId="17" fillId="0" borderId="5" xfId="0" applyNumberFormat="1" applyFont="1" applyFill="1" applyBorder="1" applyAlignment="1">
      <alignment horizontal="center" vertical="center" shrinkToFit="1"/>
    </xf>
    <xf numFmtId="3" fontId="18" fillId="0" borderId="5" xfId="3" applyNumberFormat="1" applyFont="1" applyFill="1" applyBorder="1" applyAlignment="1" applyProtection="1">
      <alignment horizontal="center" vertical="center" shrinkToFit="1"/>
      <protection locked="0"/>
    </xf>
    <xf numFmtId="167" fontId="24" fillId="0" borderId="38" xfId="0" applyNumberFormat="1" applyFont="1" applyFill="1" applyBorder="1" applyAlignment="1" applyProtection="1">
      <alignment horizontal="center" vertical="center" shrinkToFit="1"/>
      <protection hidden="1"/>
    </xf>
    <xf numFmtId="3" fontId="25" fillId="0" borderId="36" xfId="0" applyNumberFormat="1" applyFont="1" applyFill="1" applyBorder="1" applyAlignment="1">
      <alignment horizontal="center" vertical="center" shrinkToFit="1"/>
    </xf>
    <xf numFmtId="3" fontId="25" fillId="0" borderId="39" xfId="0" applyNumberFormat="1" applyFont="1" applyFill="1" applyBorder="1" applyAlignment="1">
      <alignment horizontal="center" vertical="center" shrinkToFit="1"/>
    </xf>
    <xf numFmtId="3" fontId="2" fillId="2" borderId="0" xfId="1" applyNumberFormat="1" applyFont="1" applyFill="1"/>
    <xf numFmtId="0" fontId="5" fillId="3" borderId="29" xfId="1" applyFont="1" applyFill="1" applyBorder="1" applyAlignment="1">
      <alignment horizontal="center" vertical="center"/>
    </xf>
    <xf numFmtId="166" fontId="37" fillId="3" borderId="29" xfId="1" applyNumberFormat="1" applyFont="1" applyFill="1" applyBorder="1" applyAlignment="1">
      <alignment horizontal="center" vertical="center"/>
    </xf>
    <xf numFmtId="3" fontId="37" fillId="3" borderId="29" xfId="1" applyNumberFormat="1" applyFont="1" applyFill="1" applyBorder="1" applyAlignment="1">
      <alignment horizontal="center" vertical="center"/>
    </xf>
    <xf numFmtId="4" fontId="38" fillId="3" borderId="0" xfId="2" applyNumberFormat="1" applyFont="1" applyFill="1" applyAlignment="1">
      <alignment horizontal="center"/>
    </xf>
    <xf numFmtId="168" fontId="38" fillId="3" borderId="0" xfId="2" applyNumberFormat="1" applyFont="1" applyFill="1" applyAlignment="1">
      <alignment horizontal="center"/>
    </xf>
    <xf numFmtId="1" fontId="31" fillId="6" borderId="30" xfId="0" applyNumberFormat="1" applyFont="1" applyFill="1" applyBorder="1" applyAlignment="1">
      <alignment horizontal="center"/>
    </xf>
    <xf numFmtId="1" fontId="31" fillId="5" borderId="26" xfId="0" applyNumberFormat="1" applyFont="1" applyFill="1" applyBorder="1" applyAlignment="1">
      <alignment horizontal="center"/>
    </xf>
    <xf numFmtId="1" fontId="31" fillId="5" borderId="24" xfId="0" applyNumberFormat="1" applyFont="1" applyFill="1" applyBorder="1" applyAlignment="1">
      <alignment horizontal="center"/>
    </xf>
    <xf numFmtId="1" fontId="31" fillId="5" borderId="34" xfId="0" applyNumberFormat="1" applyFont="1" applyFill="1" applyBorder="1" applyAlignment="1">
      <alignment horizontal="center"/>
    </xf>
    <xf numFmtId="3" fontId="31" fillId="5" borderId="30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 vertical="center" shrinkToFit="1"/>
    </xf>
    <xf numFmtId="3" fontId="15" fillId="0" borderId="10" xfId="0" applyNumberFormat="1" applyFont="1" applyFill="1" applyBorder="1" applyAlignment="1">
      <alignment horizontal="center" vertical="center" shrinkToFit="1"/>
    </xf>
    <xf numFmtId="3" fontId="14" fillId="0" borderId="11" xfId="0" applyNumberFormat="1" applyFont="1" applyFill="1" applyBorder="1" applyAlignment="1">
      <alignment horizontal="center" vertical="center" shrinkToFit="1"/>
    </xf>
    <xf numFmtId="3" fontId="14" fillId="0" borderId="16" xfId="0" applyNumberFormat="1" applyFont="1" applyFill="1" applyBorder="1" applyAlignment="1">
      <alignment horizontal="center" vertical="center" shrinkToFit="1"/>
    </xf>
    <xf numFmtId="3" fontId="14" fillId="0" borderId="12" xfId="0" applyNumberFormat="1" applyFont="1" applyFill="1" applyBorder="1" applyAlignment="1">
      <alignment horizontal="left" vertical="center" shrinkToFit="1"/>
    </xf>
    <xf numFmtId="3" fontId="14" fillId="0" borderId="17" xfId="0" applyNumberFormat="1" applyFont="1" applyFill="1" applyBorder="1" applyAlignment="1">
      <alignment horizontal="left" vertical="center" shrinkToFit="1"/>
    </xf>
    <xf numFmtId="3" fontId="14" fillId="0" borderId="12" xfId="0" applyNumberFormat="1" applyFont="1" applyFill="1" applyBorder="1" applyAlignment="1">
      <alignment horizontal="right" vertical="center" shrinkToFit="1"/>
    </xf>
    <xf numFmtId="3" fontId="14" fillId="0" borderId="17" xfId="0" applyNumberFormat="1" applyFont="1" applyFill="1" applyBorder="1" applyAlignment="1">
      <alignment horizontal="right" vertical="center" shrinkToFit="1"/>
    </xf>
    <xf numFmtId="3" fontId="14" fillId="0" borderId="2" xfId="0" applyNumberFormat="1" applyFont="1" applyFill="1" applyBorder="1" applyAlignment="1">
      <alignment horizontal="center" vertical="center" shrinkToFit="1"/>
    </xf>
    <xf numFmtId="3" fontId="14" fillId="0" borderId="3" xfId="0" applyNumberFormat="1" applyFont="1" applyFill="1" applyBorder="1" applyAlignment="1">
      <alignment horizontal="center" vertical="center" shrinkToFit="1"/>
    </xf>
    <xf numFmtId="1" fontId="14" fillId="0" borderId="2" xfId="0" applyNumberFormat="1" applyFont="1" applyFill="1" applyBorder="1" applyAlignment="1">
      <alignment horizontal="center" vertical="center" shrinkToFit="1"/>
    </xf>
    <xf numFmtId="1" fontId="14" fillId="0" borderId="3" xfId="0" applyNumberFormat="1" applyFont="1" applyFill="1" applyBorder="1" applyAlignment="1">
      <alignment horizontal="center" vertical="center" shrinkToFit="1"/>
    </xf>
    <xf numFmtId="3" fontId="14" fillId="0" borderId="14" xfId="0" applyNumberFormat="1" applyFont="1" applyFill="1" applyBorder="1" applyAlignment="1">
      <alignment horizontal="center" vertical="center" shrinkToFit="1"/>
    </xf>
    <xf numFmtId="3" fontId="14" fillId="0" borderId="15" xfId="0" applyNumberFormat="1" applyFont="1" applyFill="1" applyBorder="1" applyAlignment="1">
      <alignment horizontal="center" vertical="center" shrinkToFit="1"/>
    </xf>
    <xf numFmtId="3" fontId="18" fillId="0" borderId="1" xfId="3" applyNumberFormat="1" applyFont="1" applyFill="1" applyBorder="1" applyAlignment="1" applyProtection="1">
      <alignment horizontal="center" vertical="center" shrinkToFit="1"/>
      <protection locked="0"/>
    </xf>
    <xf numFmtId="3" fontId="18" fillId="0" borderId="9" xfId="3" applyNumberFormat="1" applyFont="1" applyFill="1" applyBorder="1" applyAlignment="1" applyProtection="1">
      <alignment horizontal="center" vertical="center" shrinkToFit="1"/>
      <protection locked="0"/>
    </xf>
    <xf numFmtId="1" fontId="14" fillId="0" borderId="8" xfId="0" applyNumberFormat="1" applyFont="1" applyFill="1" applyBorder="1" applyAlignment="1">
      <alignment horizontal="center" vertical="center" shrinkToFit="1"/>
    </xf>
    <xf numFmtId="1" fontId="14" fillId="0" borderId="31" xfId="0" applyNumberFormat="1" applyFont="1" applyFill="1" applyBorder="1" applyAlignment="1">
      <alignment horizontal="center" vertical="center" shrinkToFit="1"/>
    </xf>
    <xf numFmtId="0" fontId="10" fillId="3" borderId="8" xfId="1" applyFont="1" applyFill="1" applyBorder="1" applyAlignment="1">
      <alignment horizontal="center" vertical="center"/>
    </xf>
    <xf numFmtId="0" fontId="10" fillId="3" borderId="31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32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7" xfId="1" applyFont="1" applyFill="1" applyBorder="1" applyAlignment="1">
      <alignment horizontal="center" vertical="center"/>
    </xf>
    <xf numFmtId="0" fontId="28" fillId="3" borderId="0" xfId="1" applyFont="1" applyFill="1" applyAlignment="1">
      <alignment horizontal="center" vertical="top"/>
    </xf>
    <xf numFmtId="0" fontId="29" fillId="3" borderId="0" xfId="1" applyFont="1" applyFill="1" applyBorder="1" applyAlignment="1">
      <alignment horizontal="center" shrinkToFit="1"/>
    </xf>
  </cellXfs>
  <cellStyles count="19">
    <cellStyle name="Comma 2" xfId="2"/>
    <cellStyle name="Comma 3" xfId="8"/>
    <cellStyle name="Comma 3 2" xfId="18"/>
    <cellStyle name="Normal" xfId="0" builtinId="0"/>
    <cellStyle name="Normal 2" xfId="1"/>
    <cellStyle name="Normal 2 2" xfId="4"/>
    <cellStyle name="Normal 2 2 2" xfId="9"/>
    <cellStyle name="Normal 2 3" xfId="10"/>
    <cellStyle name="Normal 2 4" xfId="11"/>
    <cellStyle name="Normal 3" xfId="5"/>
    <cellStyle name="Normal 3 2" xfId="12"/>
    <cellStyle name="Normal 4" xfId="13"/>
    <cellStyle name="Normal 4 2" xfId="14"/>
    <cellStyle name="Normal 5" xfId="15"/>
    <cellStyle name="Normal 6" xfId="6"/>
    <cellStyle name="Normal 9" xfId="7"/>
    <cellStyle name="Normal_آغنآقآت (2)" xfId="3"/>
    <cellStyle name="Note 2" xfId="16"/>
    <cellStyle name="S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401\Excel\&#1570;&#1576;\&#1605;&#1578;&#1601;&#1585;&#1602;&#1607;\&#1575;&#1591;&#1604;&#1575;&#1593;&#1575;&#1578;%2085\&#1575;&#1591;&#1604;&#1575;&#1593;&#1575;&#1578;\poste%20bargh.xlk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l\98\&#1601;&#1575;&#1740;&#1604;%20&#1605;&#1602;&#1575;&#1740;&#1587;&#1607;%20&#1575;&#1740;%20&#1570;&#1576;\&#1575;&#1591;&#1604;&#1575;&#1593;&#1575;&#1578;%2085\&#1575;&#1591;&#1604;&#1575;&#1593;&#1575;&#1578;\poste%20bargh.xl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خلاصه اطلاعات84"/>
      <sheetName val="عيدي 1383"/>
      <sheetName val="اطلاعات طبقه بندي"/>
      <sheetName val="كاركرد"/>
      <sheetName val="قرارداد طبقه بندي"/>
      <sheetName val="تسويه"/>
      <sheetName val="عيدي"/>
      <sheetName val="صورت وضعيت"/>
      <sheetName val="آناليز2"/>
      <sheetName val="مانده مرخصي"/>
      <sheetName val="لباس كار و كفش كا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خلاصه اطلاعات84"/>
      <sheetName val="عيدي 1383"/>
      <sheetName val="اطلاعات طبقه بندي"/>
      <sheetName val="كاركرد"/>
      <sheetName val="قرارداد طبقه بندي"/>
      <sheetName val="تسويه"/>
      <sheetName val="عيدي"/>
      <sheetName val="صورت وضعيت"/>
      <sheetName val="آناليز2"/>
      <sheetName val="مانده مرخصي"/>
      <sheetName val="لباس كار و كفش كا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1"/>
  <sheetViews>
    <sheetView rightToLeft="1" topLeftCell="A24" zoomScale="60" zoomScaleNormal="60" workbookViewId="0">
      <selection activeCell="A37" sqref="A36:AT71"/>
    </sheetView>
  </sheetViews>
  <sheetFormatPr defaultRowHeight="23.25" x14ac:dyDescent="0.55000000000000004"/>
  <cols>
    <col min="1" max="1" width="10.85546875" style="65" bestFit="1" customWidth="1"/>
    <col min="2" max="2" width="7.140625" style="66" bestFit="1" customWidth="1"/>
    <col min="3" max="3" width="17" style="66" bestFit="1" customWidth="1"/>
    <col min="4" max="4" width="20.28515625" style="66" bestFit="1" customWidth="1"/>
    <col min="5" max="5" width="2.7109375" style="66" customWidth="1"/>
    <col min="6" max="6" width="5.5703125" style="66" customWidth="1"/>
    <col min="7" max="7" width="14.42578125" style="73" customWidth="1"/>
    <col min="8" max="8" width="18.42578125" style="66" customWidth="1"/>
    <col min="9" max="9" width="13" style="66" customWidth="1"/>
    <col min="10" max="10" width="16.7109375" style="66" customWidth="1"/>
    <col min="11" max="11" width="14.7109375" style="65" customWidth="1"/>
    <col min="12" max="12" width="18.42578125" style="65" customWidth="1"/>
    <col min="13" max="13" width="16.7109375" style="65" customWidth="1"/>
    <col min="14" max="14" width="4.140625" style="66" customWidth="1"/>
    <col min="15" max="15" width="7.28515625" style="66" customWidth="1"/>
    <col min="16" max="16" width="11.140625" style="66" bestFit="1" customWidth="1"/>
    <col min="17" max="17" width="5.5703125" style="66" bestFit="1" customWidth="1"/>
    <col min="18" max="18" width="13.140625" style="66" bestFit="1" customWidth="1"/>
    <col min="19" max="19" width="11.5703125" style="66" bestFit="1" customWidth="1"/>
    <col min="20" max="21" width="14.7109375" style="66" bestFit="1" customWidth="1"/>
    <col min="22" max="22" width="16.28515625" style="66" bestFit="1" customWidth="1"/>
    <col min="23" max="23" width="12.5703125" style="66" bestFit="1" customWidth="1"/>
    <col min="24" max="25" width="14.7109375" style="66" bestFit="1" customWidth="1"/>
    <col min="26" max="26" width="14.7109375" style="66" customWidth="1"/>
    <col min="27" max="27" width="19.140625" style="66" customWidth="1"/>
    <col min="28" max="28" width="12.5703125" style="66" bestFit="1" customWidth="1"/>
    <col min="29" max="29" width="14.85546875" style="66" customWidth="1"/>
    <col min="30" max="30" width="17.7109375" style="66" bestFit="1" customWidth="1"/>
    <col min="31" max="31" width="12.7109375" style="66" bestFit="1" customWidth="1"/>
    <col min="32" max="32" width="14.140625" style="66" bestFit="1" customWidth="1"/>
    <col min="33" max="33" width="12.28515625" style="66" bestFit="1" customWidth="1"/>
    <col min="34" max="34" width="23.28515625" style="66" bestFit="1" customWidth="1"/>
    <col min="35" max="35" width="14.140625" style="66" bestFit="1" customWidth="1"/>
    <col min="36" max="36" width="9.140625" style="66"/>
    <col min="37" max="37" width="23.28515625" style="66" bestFit="1" customWidth="1"/>
    <col min="38" max="38" width="14.140625" style="66" bestFit="1" customWidth="1"/>
    <col min="39" max="44" width="9.140625" style="66"/>
    <col min="45" max="45" width="23.28515625" style="66" bestFit="1" customWidth="1"/>
    <col min="46" max="46" width="14.140625" style="66" bestFit="1" customWidth="1"/>
    <col min="47" max="219" width="9.140625" style="66"/>
    <col min="220" max="220" width="8" style="66" bestFit="1" customWidth="1"/>
    <col min="221" max="221" width="7.140625" style="66" bestFit="1" customWidth="1"/>
    <col min="222" max="222" width="17" style="66" bestFit="1" customWidth="1"/>
    <col min="223" max="223" width="20.28515625" style="66" bestFit="1" customWidth="1"/>
    <col min="224" max="224" width="2.7109375" style="66" customWidth="1"/>
    <col min="225" max="225" width="5.5703125" style="66" customWidth="1"/>
    <col min="226" max="226" width="14.42578125" style="66" customWidth="1"/>
    <col min="227" max="227" width="18.42578125" style="66" customWidth="1"/>
    <col min="228" max="228" width="13" style="66" customWidth="1"/>
    <col min="229" max="229" width="16.7109375" style="66" customWidth="1"/>
    <col min="230" max="230" width="14.7109375" style="66" customWidth="1"/>
    <col min="231" max="231" width="18.42578125" style="66" customWidth="1"/>
    <col min="232" max="232" width="16.7109375" style="66" customWidth="1"/>
    <col min="233" max="233" width="4.140625" style="66" customWidth="1"/>
    <col min="234" max="234" width="7.28515625" style="66" customWidth="1"/>
    <col min="235" max="235" width="11.7109375" style="66" customWidth="1"/>
    <col min="236" max="236" width="16.5703125" style="66" customWidth="1"/>
    <col min="237" max="237" width="16.7109375" style="66" customWidth="1"/>
    <col min="238" max="238" width="15.28515625" style="66" customWidth="1"/>
    <col min="239" max="239" width="31.7109375" style="66" customWidth="1"/>
    <col min="240" max="240" width="9.42578125" style="66" customWidth="1"/>
    <col min="241" max="241" width="6.7109375" style="66" customWidth="1"/>
    <col min="242" max="242" width="14.85546875" style="66" customWidth="1"/>
    <col min="243" max="243" width="15.7109375" style="66" customWidth="1"/>
    <col min="244" max="244" width="14.85546875" style="66" customWidth="1"/>
    <col min="245" max="245" width="10.85546875" style="66" customWidth="1"/>
    <col min="246" max="246" width="12.85546875" style="66" customWidth="1"/>
    <col min="247" max="247" width="13.7109375" style="66" bestFit="1" customWidth="1"/>
    <col min="248" max="248" width="14.28515625" style="66" bestFit="1" customWidth="1"/>
    <col min="249" max="249" width="17.28515625" style="66" customWidth="1"/>
    <col min="250" max="250" width="13.140625" style="66" bestFit="1" customWidth="1"/>
    <col min="251" max="251" width="16.28515625" style="66" bestFit="1" customWidth="1"/>
    <col min="252" max="252" width="13.140625" style="66" bestFit="1" customWidth="1"/>
    <col min="253" max="255" width="14.7109375" style="66" bestFit="1" customWidth="1"/>
    <col min="256" max="256" width="16.28515625" style="66" bestFit="1" customWidth="1"/>
    <col min="257" max="257" width="17.7109375" style="66" bestFit="1" customWidth="1"/>
    <col min="258" max="259" width="14.7109375" style="66" bestFit="1" customWidth="1"/>
    <col min="260" max="260" width="27" style="66" customWidth="1"/>
    <col min="261" max="262" width="16.28515625" style="66" bestFit="1" customWidth="1"/>
    <col min="263" max="264" width="15.7109375" style="66" bestFit="1" customWidth="1"/>
    <col min="265" max="265" width="17.140625" style="66" bestFit="1" customWidth="1"/>
    <col min="266" max="266" width="18.5703125" style="66" bestFit="1" customWidth="1"/>
    <col min="267" max="475" width="9.140625" style="66"/>
    <col min="476" max="476" width="8" style="66" bestFit="1" customWidth="1"/>
    <col min="477" max="477" width="7.140625" style="66" bestFit="1" customWidth="1"/>
    <col min="478" max="478" width="17" style="66" bestFit="1" customWidth="1"/>
    <col min="479" max="479" width="20.28515625" style="66" bestFit="1" customWidth="1"/>
    <col min="480" max="480" width="2.7109375" style="66" customWidth="1"/>
    <col min="481" max="481" width="5.5703125" style="66" customWidth="1"/>
    <col min="482" max="482" width="14.42578125" style="66" customWidth="1"/>
    <col min="483" max="483" width="18.42578125" style="66" customWidth="1"/>
    <col min="484" max="484" width="13" style="66" customWidth="1"/>
    <col min="485" max="485" width="16.7109375" style="66" customWidth="1"/>
    <col min="486" max="486" width="14.7109375" style="66" customWidth="1"/>
    <col min="487" max="487" width="18.42578125" style="66" customWidth="1"/>
    <col min="488" max="488" width="16.7109375" style="66" customWidth="1"/>
    <col min="489" max="489" width="4.140625" style="66" customWidth="1"/>
    <col min="490" max="490" width="7.28515625" style="66" customWidth="1"/>
    <col min="491" max="491" width="11.7109375" style="66" customWidth="1"/>
    <col min="492" max="492" width="16.5703125" style="66" customWidth="1"/>
    <col min="493" max="493" width="16.7109375" style="66" customWidth="1"/>
    <col min="494" max="494" width="15.28515625" style="66" customWidth="1"/>
    <col min="495" max="495" width="31.7109375" style="66" customWidth="1"/>
    <col min="496" max="496" width="9.42578125" style="66" customWidth="1"/>
    <col min="497" max="497" width="6.7109375" style="66" customWidth="1"/>
    <col min="498" max="498" width="14.85546875" style="66" customWidth="1"/>
    <col min="499" max="499" width="15.7109375" style="66" customWidth="1"/>
    <col min="500" max="500" width="14.85546875" style="66" customWidth="1"/>
    <col min="501" max="501" width="10.85546875" style="66" customWidth="1"/>
    <col min="502" max="502" width="12.85546875" style="66" customWidth="1"/>
    <col min="503" max="503" width="13.7109375" style="66" bestFit="1" customWidth="1"/>
    <col min="504" max="504" width="14.28515625" style="66" bestFit="1" customWidth="1"/>
    <col min="505" max="505" width="17.28515625" style="66" customWidth="1"/>
    <col min="506" max="506" width="13.140625" style="66" bestFit="1" customWidth="1"/>
    <col min="507" max="507" width="16.28515625" style="66" bestFit="1" customWidth="1"/>
    <col min="508" max="508" width="13.140625" style="66" bestFit="1" customWidth="1"/>
    <col min="509" max="511" width="14.7109375" style="66" bestFit="1" customWidth="1"/>
    <col min="512" max="512" width="16.28515625" style="66" bestFit="1" customWidth="1"/>
    <col min="513" max="513" width="17.7109375" style="66" bestFit="1" customWidth="1"/>
    <col min="514" max="515" width="14.7109375" style="66" bestFit="1" customWidth="1"/>
    <col min="516" max="516" width="27" style="66" customWidth="1"/>
    <col min="517" max="518" width="16.28515625" style="66" bestFit="1" customWidth="1"/>
    <col min="519" max="520" width="15.7109375" style="66" bestFit="1" customWidth="1"/>
    <col min="521" max="521" width="17.140625" style="66" bestFit="1" customWidth="1"/>
    <col min="522" max="522" width="18.5703125" style="66" bestFit="1" customWidth="1"/>
    <col min="523" max="731" width="9.140625" style="66"/>
    <col min="732" max="732" width="8" style="66" bestFit="1" customWidth="1"/>
    <col min="733" max="733" width="7.140625" style="66" bestFit="1" customWidth="1"/>
    <col min="734" max="734" width="17" style="66" bestFit="1" customWidth="1"/>
    <col min="735" max="735" width="20.28515625" style="66" bestFit="1" customWidth="1"/>
    <col min="736" max="736" width="2.7109375" style="66" customWidth="1"/>
    <col min="737" max="737" width="5.5703125" style="66" customWidth="1"/>
    <col min="738" max="738" width="14.42578125" style="66" customWidth="1"/>
    <col min="739" max="739" width="18.42578125" style="66" customWidth="1"/>
    <col min="740" max="740" width="13" style="66" customWidth="1"/>
    <col min="741" max="741" width="16.7109375" style="66" customWidth="1"/>
    <col min="742" max="742" width="14.7109375" style="66" customWidth="1"/>
    <col min="743" max="743" width="18.42578125" style="66" customWidth="1"/>
    <col min="744" max="744" width="16.7109375" style="66" customWidth="1"/>
    <col min="745" max="745" width="4.140625" style="66" customWidth="1"/>
    <col min="746" max="746" width="7.28515625" style="66" customWidth="1"/>
    <col min="747" max="747" width="11.7109375" style="66" customWidth="1"/>
    <col min="748" max="748" width="16.5703125" style="66" customWidth="1"/>
    <col min="749" max="749" width="16.7109375" style="66" customWidth="1"/>
    <col min="750" max="750" width="15.28515625" style="66" customWidth="1"/>
    <col min="751" max="751" width="31.7109375" style="66" customWidth="1"/>
    <col min="752" max="752" width="9.42578125" style="66" customWidth="1"/>
    <col min="753" max="753" width="6.7109375" style="66" customWidth="1"/>
    <col min="754" max="754" width="14.85546875" style="66" customWidth="1"/>
    <col min="755" max="755" width="15.7109375" style="66" customWidth="1"/>
    <col min="756" max="756" width="14.85546875" style="66" customWidth="1"/>
    <col min="757" max="757" width="10.85546875" style="66" customWidth="1"/>
    <col min="758" max="758" width="12.85546875" style="66" customWidth="1"/>
    <col min="759" max="759" width="13.7109375" style="66" bestFit="1" customWidth="1"/>
    <col min="760" max="760" width="14.28515625" style="66" bestFit="1" customWidth="1"/>
    <col min="761" max="761" width="17.28515625" style="66" customWidth="1"/>
    <col min="762" max="762" width="13.140625" style="66" bestFit="1" customWidth="1"/>
    <col min="763" max="763" width="16.28515625" style="66" bestFit="1" customWidth="1"/>
    <col min="764" max="764" width="13.140625" style="66" bestFit="1" customWidth="1"/>
    <col min="765" max="767" width="14.7109375" style="66" bestFit="1" customWidth="1"/>
    <col min="768" max="768" width="16.28515625" style="66" bestFit="1" customWidth="1"/>
    <col min="769" max="769" width="17.7109375" style="66" bestFit="1" customWidth="1"/>
    <col min="770" max="771" width="14.7109375" style="66" bestFit="1" customWidth="1"/>
    <col min="772" max="772" width="27" style="66" customWidth="1"/>
    <col min="773" max="774" width="16.28515625" style="66" bestFit="1" customWidth="1"/>
    <col min="775" max="776" width="15.7109375" style="66" bestFit="1" customWidth="1"/>
    <col min="777" max="777" width="17.140625" style="66" bestFit="1" customWidth="1"/>
    <col min="778" max="778" width="18.5703125" style="66" bestFit="1" customWidth="1"/>
    <col min="779" max="987" width="9.140625" style="66"/>
    <col min="988" max="988" width="8" style="66" bestFit="1" customWidth="1"/>
    <col min="989" max="989" width="7.140625" style="66" bestFit="1" customWidth="1"/>
    <col min="990" max="990" width="17" style="66" bestFit="1" customWidth="1"/>
    <col min="991" max="991" width="20.28515625" style="66" bestFit="1" customWidth="1"/>
    <col min="992" max="992" width="2.7109375" style="66" customWidth="1"/>
    <col min="993" max="993" width="5.5703125" style="66" customWidth="1"/>
    <col min="994" max="994" width="14.42578125" style="66" customWidth="1"/>
    <col min="995" max="995" width="18.42578125" style="66" customWidth="1"/>
    <col min="996" max="996" width="13" style="66" customWidth="1"/>
    <col min="997" max="997" width="16.7109375" style="66" customWidth="1"/>
    <col min="998" max="998" width="14.7109375" style="66" customWidth="1"/>
    <col min="999" max="999" width="18.42578125" style="66" customWidth="1"/>
    <col min="1000" max="1000" width="16.7109375" style="66" customWidth="1"/>
    <col min="1001" max="1001" width="4.140625" style="66" customWidth="1"/>
    <col min="1002" max="1002" width="7.28515625" style="66" customWidth="1"/>
    <col min="1003" max="1003" width="11.7109375" style="66" customWidth="1"/>
    <col min="1004" max="1004" width="16.5703125" style="66" customWidth="1"/>
    <col min="1005" max="1005" width="16.7109375" style="66" customWidth="1"/>
    <col min="1006" max="1006" width="15.28515625" style="66" customWidth="1"/>
    <col min="1007" max="1007" width="31.7109375" style="66" customWidth="1"/>
    <col min="1008" max="1008" width="9.42578125" style="66" customWidth="1"/>
    <col min="1009" max="1009" width="6.7109375" style="66" customWidth="1"/>
    <col min="1010" max="1010" width="14.85546875" style="66" customWidth="1"/>
    <col min="1011" max="1011" width="15.7109375" style="66" customWidth="1"/>
    <col min="1012" max="1012" width="14.85546875" style="66" customWidth="1"/>
    <col min="1013" max="1013" width="10.85546875" style="66" customWidth="1"/>
    <col min="1014" max="1014" width="12.85546875" style="66" customWidth="1"/>
    <col min="1015" max="1015" width="13.7109375" style="66" bestFit="1" customWidth="1"/>
    <col min="1016" max="1016" width="14.28515625" style="66" bestFit="1" customWidth="1"/>
    <col min="1017" max="1017" width="17.28515625" style="66" customWidth="1"/>
    <col min="1018" max="1018" width="13.140625" style="66" bestFit="1" customWidth="1"/>
    <col min="1019" max="1019" width="16.28515625" style="66" bestFit="1" customWidth="1"/>
    <col min="1020" max="1020" width="13.140625" style="66" bestFit="1" customWidth="1"/>
    <col min="1021" max="1023" width="14.7109375" style="66" bestFit="1" customWidth="1"/>
    <col min="1024" max="1024" width="16.28515625" style="66" bestFit="1" customWidth="1"/>
    <col min="1025" max="1025" width="17.7109375" style="66" bestFit="1" customWidth="1"/>
    <col min="1026" max="1027" width="14.7109375" style="66" bestFit="1" customWidth="1"/>
    <col min="1028" max="1028" width="27" style="66" customWidth="1"/>
    <col min="1029" max="1030" width="16.28515625" style="66" bestFit="1" customWidth="1"/>
    <col min="1031" max="1032" width="15.7109375" style="66" bestFit="1" customWidth="1"/>
    <col min="1033" max="1033" width="17.140625" style="66" bestFit="1" customWidth="1"/>
    <col min="1034" max="1034" width="18.5703125" style="66" bestFit="1" customWidth="1"/>
    <col min="1035" max="1243" width="9.140625" style="66"/>
    <col min="1244" max="1244" width="8" style="66" bestFit="1" customWidth="1"/>
    <col min="1245" max="1245" width="7.140625" style="66" bestFit="1" customWidth="1"/>
    <col min="1246" max="1246" width="17" style="66" bestFit="1" customWidth="1"/>
    <col min="1247" max="1247" width="20.28515625" style="66" bestFit="1" customWidth="1"/>
    <col min="1248" max="1248" width="2.7109375" style="66" customWidth="1"/>
    <col min="1249" max="1249" width="5.5703125" style="66" customWidth="1"/>
    <col min="1250" max="1250" width="14.42578125" style="66" customWidth="1"/>
    <col min="1251" max="1251" width="18.42578125" style="66" customWidth="1"/>
    <col min="1252" max="1252" width="13" style="66" customWidth="1"/>
    <col min="1253" max="1253" width="16.7109375" style="66" customWidth="1"/>
    <col min="1254" max="1254" width="14.7109375" style="66" customWidth="1"/>
    <col min="1255" max="1255" width="18.42578125" style="66" customWidth="1"/>
    <col min="1256" max="1256" width="16.7109375" style="66" customWidth="1"/>
    <col min="1257" max="1257" width="4.140625" style="66" customWidth="1"/>
    <col min="1258" max="1258" width="7.28515625" style="66" customWidth="1"/>
    <col min="1259" max="1259" width="11.7109375" style="66" customWidth="1"/>
    <col min="1260" max="1260" width="16.5703125" style="66" customWidth="1"/>
    <col min="1261" max="1261" width="16.7109375" style="66" customWidth="1"/>
    <col min="1262" max="1262" width="15.28515625" style="66" customWidth="1"/>
    <col min="1263" max="1263" width="31.7109375" style="66" customWidth="1"/>
    <col min="1264" max="1264" width="9.42578125" style="66" customWidth="1"/>
    <col min="1265" max="1265" width="6.7109375" style="66" customWidth="1"/>
    <col min="1266" max="1266" width="14.85546875" style="66" customWidth="1"/>
    <col min="1267" max="1267" width="15.7109375" style="66" customWidth="1"/>
    <col min="1268" max="1268" width="14.85546875" style="66" customWidth="1"/>
    <col min="1269" max="1269" width="10.85546875" style="66" customWidth="1"/>
    <col min="1270" max="1270" width="12.85546875" style="66" customWidth="1"/>
    <col min="1271" max="1271" width="13.7109375" style="66" bestFit="1" customWidth="1"/>
    <col min="1272" max="1272" width="14.28515625" style="66" bestFit="1" customWidth="1"/>
    <col min="1273" max="1273" width="17.28515625" style="66" customWidth="1"/>
    <col min="1274" max="1274" width="13.140625" style="66" bestFit="1" customWidth="1"/>
    <col min="1275" max="1275" width="16.28515625" style="66" bestFit="1" customWidth="1"/>
    <col min="1276" max="1276" width="13.140625" style="66" bestFit="1" customWidth="1"/>
    <col min="1277" max="1279" width="14.7109375" style="66" bestFit="1" customWidth="1"/>
    <col min="1280" max="1280" width="16.28515625" style="66" bestFit="1" customWidth="1"/>
    <col min="1281" max="1281" width="17.7109375" style="66" bestFit="1" customWidth="1"/>
    <col min="1282" max="1283" width="14.7109375" style="66" bestFit="1" customWidth="1"/>
    <col min="1284" max="1284" width="27" style="66" customWidth="1"/>
    <col min="1285" max="1286" width="16.28515625" style="66" bestFit="1" customWidth="1"/>
    <col min="1287" max="1288" width="15.7109375" style="66" bestFit="1" customWidth="1"/>
    <col min="1289" max="1289" width="17.140625" style="66" bestFit="1" customWidth="1"/>
    <col min="1290" max="1290" width="18.5703125" style="66" bestFit="1" customWidth="1"/>
    <col min="1291" max="1499" width="9.140625" style="66"/>
    <col min="1500" max="1500" width="8" style="66" bestFit="1" customWidth="1"/>
    <col min="1501" max="1501" width="7.140625" style="66" bestFit="1" customWidth="1"/>
    <col min="1502" max="1502" width="17" style="66" bestFit="1" customWidth="1"/>
    <col min="1503" max="1503" width="20.28515625" style="66" bestFit="1" customWidth="1"/>
    <col min="1504" max="1504" width="2.7109375" style="66" customWidth="1"/>
    <col min="1505" max="1505" width="5.5703125" style="66" customWidth="1"/>
    <col min="1506" max="1506" width="14.42578125" style="66" customWidth="1"/>
    <col min="1507" max="1507" width="18.42578125" style="66" customWidth="1"/>
    <col min="1508" max="1508" width="13" style="66" customWidth="1"/>
    <col min="1509" max="1509" width="16.7109375" style="66" customWidth="1"/>
    <col min="1510" max="1510" width="14.7109375" style="66" customWidth="1"/>
    <col min="1511" max="1511" width="18.42578125" style="66" customWidth="1"/>
    <col min="1512" max="1512" width="16.7109375" style="66" customWidth="1"/>
    <col min="1513" max="1513" width="4.140625" style="66" customWidth="1"/>
    <col min="1514" max="1514" width="7.28515625" style="66" customWidth="1"/>
    <col min="1515" max="1515" width="11.7109375" style="66" customWidth="1"/>
    <col min="1516" max="1516" width="16.5703125" style="66" customWidth="1"/>
    <col min="1517" max="1517" width="16.7109375" style="66" customWidth="1"/>
    <col min="1518" max="1518" width="15.28515625" style="66" customWidth="1"/>
    <col min="1519" max="1519" width="31.7109375" style="66" customWidth="1"/>
    <col min="1520" max="1520" width="9.42578125" style="66" customWidth="1"/>
    <col min="1521" max="1521" width="6.7109375" style="66" customWidth="1"/>
    <col min="1522" max="1522" width="14.85546875" style="66" customWidth="1"/>
    <col min="1523" max="1523" width="15.7109375" style="66" customWidth="1"/>
    <col min="1524" max="1524" width="14.85546875" style="66" customWidth="1"/>
    <col min="1525" max="1525" width="10.85546875" style="66" customWidth="1"/>
    <col min="1526" max="1526" width="12.85546875" style="66" customWidth="1"/>
    <col min="1527" max="1527" width="13.7109375" style="66" bestFit="1" customWidth="1"/>
    <col min="1528" max="1528" width="14.28515625" style="66" bestFit="1" customWidth="1"/>
    <col min="1529" max="1529" width="17.28515625" style="66" customWidth="1"/>
    <col min="1530" max="1530" width="13.140625" style="66" bestFit="1" customWidth="1"/>
    <col min="1531" max="1531" width="16.28515625" style="66" bestFit="1" customWidth="1"/>
    <col min="1532" max="1532" width="13.140625" style="66" bestFit="1" customWidth="1"/>
    <col min="1533" max="1535" width="14.7109375" style="66" bestFit="1" customWidth="1"/>
    <col min="1536" max="1536" width="16.28515625" style="66" bestFit="1" customWidth="1"/>
    <col min="1537" max="1537" width="17.7109375" style="66" bestFit="1" customWidth="1"/>
    <col min="1538" max="1539" width="14.7109375" style="66" bestFit="1" customWidth="1"/>
    <col min="1540" max="1540" width="27" style="66" customWidth="1"/>
    <col min="1541" max="1542" width="16.28515625" style="66" bestFit="1" customWidth="1"/>
    <col min="1543" max="1544" width="15.7109375" style="66" bestFit="1" customWidth="1"/>
    <col min="1545" max="1545" width="17.140625" style="66" bestFit="1" customWidth="1"/>
    <col min="1546" max="1546" width="18.5703125" style="66" bestFit="1" customWidth="1"/>
    <col min="1547" max="1755" width="9.140625" style="66"/>
    <col min="1756" max="1756" width="8" style="66" bestFit="1" customWidth="1"/>
    <col min="1757" max="1757" width="7.140625" style="66" bestFit="1" customWidth="1"/>
    <col min="1758" max="1758" width="17" style="66" bestFit="1" customWidth="1"/>
    <col min="1759" max="1759" width="20.28515625" style="66" bestFit="1" customWidth="1"/>
    <col min="1760" max="1760" width="2.7109375" style="66" customWidth="1"/>
    <col min="1761" max="1761" width="5.5703125" style="66" customWidth="1"/>
    <col min="1762" max="1762" width="14.42578125" style="66" customWidth="1"/>
    <col min="1763" max="1763" width="18.42578125" style="66" customWidth="1"/>
    <col min="1764" max="1764" width="13" style="66" customWidth="1"/>
    <col min="1765" max="1765" width="16.7109375" style="66" customWidth="1"/>
    <col min="1766" max="1766" width="14.7109375" style="66" customWidth="1"/>
    <col min="1767" max="1767" width="18.42578125" style="66" customWidth="1"/>
    <col min="1768" max="1768" width="16.7109375" style="66" customWidth="1"/>
    <col min="1769" max="1769" width="4.140625" style="66" customWidth="1"/>
    <col min="1770" max="1770" width="7.28515625" style="66" customWidth="1"/>
    <col min="1771" max="1771" width="11.7109375" style="66" customWidth="1"/>
    <col min="1772" max="1772" width="16.5703125" style="66" customWidth="1"/>
    <col min="1773" max="1773" width="16.7109375" style="66" customWidth="1"/>
    <col min="1774" max="1774" width="15.28515625" style="66" customWidth="1"/>
    <col min="1775" max="1775" width="31.7109375" style="66" customWidth="1"/>
    <col min="1776" max="1776" width="9.42578125" style="66" customWidth="1"/>
    <col min="1777" max="1777" width="6.7109375" style="66" customWidth="1"/>
    <col min="1778" max="1778" width="14.85546875" style="66" customWidth="1"/>
    <col min="1779" max="1779" width="15.7109375" style="66" customWidth="1"/>
    <col min="1780" max="1780" width="14.85546875" style="66" customWidth="1"/>
    <col min="1781" max="1781" width="10.85546875" style="66" customWidth="1"/>
    <col min="1782" max="1782" width="12.85546875" style="66" customWidth="1"/>
    <col min="1783" max="1783" width="13.7109375" style="66" bestFit="1" customWidth="1"/>
    <col min="1784" max="1784" width="14.28515625" style="66" bestFit="1" customWidth="1"/>
    <col min="1785" max="1785" width="17.28515625" style="66" customWidth="1"/>
    <col min="1786" max="1786" width="13.140625" style="66" bestFit="1" customWidth="1"/>
    <col min="1787" max="1787" width="16.28515625" style="66" bestFit="1" customWidth="1"/>
    <col min="1788" max="1788" width="13.140625" style="66" bestFit="1" customWidth="1"/>
    <col min="1789" max="1791" width="14.7109375" style="66" bestFit="1" customWidth="1"/>
    <col min="1792" max="1792" width="16.28515625" style="66" bestFit="1" customWidth="1"/>
    <col min="1793" max="1793" width="17.7109375" style="66" bestFit="1" customWidth="1"/>
    <col min="1794" max="1795" width="14.7109375" style="66" bestFit="1" customWidth="1"/>
    <col min="1796" max="1796" width="27" style="66" customWidth="1"/>
    <col min="1797" max="1798" width="16.28515625" style="66" bestFit="1" customWidth="1"/>
    <col min="1799" max="1800" width="15.7109375" style="66" bestFit="1" customWidth="1"/>
    <col min="1801" max="1801" width="17.140625" style="66" bestFit="1" customWidth="1"/>
    <col min="1802" max="1802" width="18.5703125" style="66" bestFit="1" customWidth="1"/>
    <col min="1803" max="2011" width="9.140625" style="66"/>
    <col min="2012" max="2012" width="8" style="66" bestFit="1" customWidth="1"/>
    <col min="2013" max="2013" width="7.140625" style="66" bestFit="1" customWidth="1"/>
    <col min="2014" max="2014" width="17" style="66" bestFit="1" customWidth="1"/>
    <col min="2015" max="2015" width="20.28515625" style="66" bestFit="1" customWidth="1"/>
    <col min="2016" max="2016" width="2.7109375" style="66" customWidth="1"/>
    <col min="2017" max="2017" width="5.5703125" style="66" customWidth="1"/>
    <col min="2018" max="2018" width="14.42578125" style="66" customWidth="1"/>
    <col min="2019" max="2019" width="18.42578125" style="66" customWidth="1"/>
    <col min="2020" max="2020" width="13" style="66" customWidth="1"/>
    <col min="2021" max="2021" width="16.7109375" style="66" customWidth="1"/>
    <col min="2022" max="2022" width="14.7109375" style="66" customWidth="1"/>
    <col min="2023" max="2023" width="18.42578125" style="66" customWidth="1"/>
    <col min="2024" max="2024" width="16.7109375" style="66" customWidth="1"/>
    <col min="2025" max="2025" width="4.140625" style="66" customWidth="1"/>
    <col min="2026" max="2026" width="7.28515625" style="66" customWidth="1"/>
    <col min="2027" max="2027" width="11.7109375" style="66" customWidth="1"/>
    <col min="2028" max="2028" width="16.5703125" style="66" customWidth="1"/>
    <col min="2029" max="2029" width="16.7109375" style="66" customWidth="1"/>
    <col min="2030" max="2030" width="15.28515625" style="66" customWidth="1"/>
    <col min="2031" max="2031" width="31.7109375" style="66" customWidth="1"/>
    <col min="2032" max="2032" width="9.42578125" style="66" customWidth="1"/>
    <col min="2033" max="2033" width="6.7109375" style="66" customWidth="1"/>
    <col min="2034" max="2034" width="14.85546875" style="66" customWidth="1"/>
    <col min="2035" max="2035" width="15.7109375" style="66" customWidth="1"/>
    <col min="2036" max="2036" width="14.85546875" style="66" customWidth="1"/>
    <col min="2037" max="2037" width="10.85546875" style="66" customWidth="1"/>
    <col min="2038" max="2038" width="12.85546875" style="66" customWidth="1"/>
    <col min="2039" max="2039" width="13.7109375" style="66" bestFit="1" customWidth="1"/>
    <col min="2040" max="2040" width="14.28515625" style="66" bestFit="1" customWidth="1"/>
    <col min="2041" max="2041" width="17.28515625" style="66" customWidth="1"/>
    <col min="2042" max="2042" width="13.140625" style="66" bestFit="1" customWidth="1"/>
    <col min="2043" max="2043" width="16.28515625" style="66" bestFit="1" customWidth="1"/>
    <col min="2044" max="2044" width="13.140625" style="66" bestFit="1" customWidth="1"/>
    <col min="2045" max="2047" width="14.7109375" style="66" bestFit="1" customWidth="1"/>
    <col min="2048" max="2048" width="16.28515625" style="66" bestFit="1" customWidth="1"/>
    <col min="2049" max="2049" width="17.7109375" style="66" bestFit="1" customWidth="1"/>
    <col min="2050" max="2051" width="14.7109375" style="66" bestFit="1" customWidth="1"/>
    <col min="2052" max="2052" width="27" style="66" customWidth="1"/>
    <col min="2053" max="2054" width="16.28515625" style="66" bestFit="1" customWidth="1"/>
    <col min="2055" max="2056" width="15.7109375" style="66" bestFit="1" customWidth="1"/>
    <col min="2057" max="2057" width="17.140625" style="66" bestFit="1" customWidth="1"/>
    <col min="2058" max="2058" width="18.5703125" style="66" bestFit="1" customWidth="1"/>
    <col min="2059" max="2267" width="9.140625" style="66"/>
    <col min="2268" max="2268" width="8" style="66" bestFit="1" customWidth="1"/>
    <col min="2269" max="2269" width="7.140625" style="66" bestFit="1" customWidth="1"/>
    <col min="2270" max="2270" width="17" style="66" bestFit="1" customWidth="1"/>
    <col min="2271" max="2271" width="20.28515625" style="66" bestFit="1" customWidth="1"/>
    <col min="2272" max="2272" width="2.7109375" style="66" customWidth="1"/>
    <col min="2273" max="2273" width="5.5703125" style="66" customWidth="1"/>
    <col min="2274" max="2274" width="14.42578125" style="66" customWidth="1"/>
    <col min="2275" max="2275" width="18.42578125" style="66" customWidth="1"/>
    <col min="2276" max="2276" width="13" style="66" customWidth="1"/>
    <col min="2277" max="2277" width="16.7109375" style="66" customWidth="1"/>
    <col min="2278" max="2278" width="14.7109375" style="66" customWidth="1"/>
    <col min="2279" max="2279" width="18.42578125" style="66" customWidth="1"/>
    <col min="2280" max="2280" width="16.7109375" style="66" customWidth="1"/>
    <col min="2281" max="2281" width="4.140625" style="66" customWidth="1"/>
    <col min="2282" max="2282" width="7.28515625" style="66" customWidth="1"/>
    <col min="2283" max="2283" width="11.7109375" style="66" customWidth="1"/>
    <col min="2284" max="2284" width="16.5703125" style="66" customWidth="1"/>
    <col min="2285" max="2285" width="16.7109375" style="66" customWidth="1"/>
    <col min="2286" max="2286" width="15.28515625" style="66" customWidth="1"/>
    <col min="2287" max="2287" width="31.7109375" style="66" customWidth="1"/>
    <col min="2288" max="2288" width="9.42578125" style="66" customWidth="1"/>
    <col min="2289" max="2289" width="6.7109375" style="66" customWidth="1"/>
    <col min="2290" max="2290" width="14.85546875" style="66" customWidth="1"/>
    <col min="2291" max="2291" width="15.7109375" style="66" customWidth="1"/>
    <col min="2292" max="2292" width="14.85546875" style="66" customWidth="1"/>
    <col min="2293" max="2293" width="10.85546875" style="66" customWidth="1"/>
    <col min="2294" max="2294" width="12.85546875" style="66" customWidth="1"/>
    <col min="2295" max="2295" width="13.7109375" style="66" bestFit="1" customWidth="1"/>
    <col min="2296" max="2296" width="14.28515625" style="66" bestFit="1" customWidth="1"/>
    <col min="2297" max="2297" width="17.28515625" style="66" customWidth="1"/>
    <col min="2298" max="2298" width="13.140625" style="66" bestFit="1" customWidth="1"/>
    <col min="2299" max="2299" width="16.28515625" style="66" bestFit="1" customWidth="1"/>
    <col min="2300" max="2300" width="13.140625" style="66" bestFit="1" customWidth="1"/>
    <col min="2301" max="2303" width="14.7109375" style="66" bestFit="1" customWidth="1"/>
    <col min="2304" max="2304" width="16.28515625" style="66" bestFit="1" customWidth="1"/>
    <col min="2305" max="2305" width="17.7109375" style="66" bestFit="1" customWidth="1"/>
    <col min="2306" max="2307" width="14.7109375" style="66" bestFit="1" customWidth="1"/>
    <col min="2308" max="2308" width="27" style="66" customWidth="1"/>
    <col min="2309" max="2310" width="16.28515625" style="66" bestFit="1" customWidth="1"/>
    <col min="2311" max="2312" width="15.7109375" style="66" bestFit="1" customWidth="1"/>
    <col min="2313" max="2313" width="17.140625" style="66" bestFit="1" customWidth="1"/>
    <col min="2314" max="2314" width="18.5703125" style="66" bestFit="1" customWidth="1"/>
    <col min="2315" max="2523" width="9.140625" style="66"/>
    <col min="2524" max="2524" width="8" style="66" bestFit="1" customWidth="1"/>
    <col min="2525" max="2525" width="7.140625" style="66" bestFit="1" customWidth="1"/>
    <col min="2526" max="2526" width="17" style="66" bestFit="1" customWidth="1"/>
    <col min="2527" max="2527" width="20.28515625" style="66" bestFit="1" customWidth="1"/>
    <col min="2528" max="2528" width="2.7109375" style="66" customWidth="1"/>
    <col min="2529" max="2529" width="5.5703125" style="66" customWidth="1"/>
    <col min="2530" max="2530" width="14.42578125" style="66" customWidth="1"/>
    <col min="2531" max="2531" width="18.42578125" style="66" customWidth="1"/>
    <col min="2532" max="2532" width="13" style="66" customWidth="1"/>
    <col min="2533" max="2533" width="16.7109375" style="66" customWidth="1"/>
    <col min="2534" max="2534" width="14.7109375" style="66" customWidth="1"/>
    <col min="2535" max="2535" width="18.42578125" style="66" customWidth="1"/>
    <col min="2536" max="2536" width="16.7109375" style="66" customWidth="1"/>
    <col min="2537" max="2537" width="4.140625" style="66" customWidth="1"/>
    <col min="2538" max="2538" width="7.28515625" style="66" customWidth="1"/>
    <col min="2539" max="2539" width="11.7109375" style="66" customWidth="1"/>
    <col min="2540" max="2540" width="16.5703125" style="66" customWidth="1"/>
    <col min="2541" max="2541" width="16.7109375" style="66" customWidth="1"/>
    <col min="2542" max="2542" width="15.28515625" style="66" customWidth="1"/>
    <col min="2543" max="2543" width="31.7109375" style="66" customWidth="1"/>
    <col min="2544" max="2544" width="9.42578125" style="66" customWidth="1"/>
    <col min="2545" max="2545" width="6.7109375" style="66" customWidth="1"/>
    <col min="2546" max="2546" width="14.85546875" style="66" customWidth="1"/>
    <col min="2547" max="2547" width="15.7109375" style="66" customWidth="1"/>
    <col min="2548" max="2548" width="14.85546875" style="66" customWidth="1"/>
    <col min="2549" max="2549" width="10.85546875" style="66" customWidth="1"/>
    <col min="2550" max="2550" width="12.85546875" style="66" customWidth="1"/>
    <col min="2551" max="2551" width="13.7109375" style="66" bestFit="1" customWidth="1"/>
    <col min="2552" max="2552" width="14.28515625" style="66" bestFit="1" customWidth="1"/>
    <col min="2553" max="2553" width="17.28515625" style="66" customWidth="1"/>
    <col min="2554" max="2554" width="13.140625" style="66" bestFit="1" customWidth="1"/>
    <col min="2555" max="2555" width="16.28515625" style="66" bestFit="1" customWidth="1"/>
    <col min="2556" max="2556" width="13.140625" style="66" bestFit="1" customWidth="1"/>
    <col min="2557" max="2559" width="14.7109375" style="66" bestFit="1" customWidth="1"/>
    <col min="2560" max="2560" width="16.28515625" style="66" bestFit="1" customWidth="1"/>
    <col min="2561" max="2561" width="17.7109375" style="66" bestFit="1" customWidth="1"/>
    <col min="2562" max="2563" width="14.7109375" style="66" bestFit="1" customWidth="1"/>
    <col min="2564" max="2564" width="27" style="66" customWidth="1"/>
    <col min="2565" max="2566" width="16.28515625" style="66" bestFit="1" customWidth="1"/>
    <col min="2567" max="2568" width="15.7109375" style="66" bestFit="1" customWidth="1"/>
    <col min="2569" max="2569" width="17.140625" style="66" bestFit="1" customWidth="1"/>
    <col min="2570" max="2570" width="18.5703125" style="66" bestFit="1" customWidth="1"/>
    <col min="2571" max="2779" width="9.140625" style="66"/>
    <col min="2780" max="2780" width="8" style="66" bestFit="1" customWidth="1"/>
    <col min="2781" max="2781" width="7.140625" style="66" bestFit="1" customWidth="1"/>
    <col min="2782" max="2782" width="17" style="66" bestFit="1" customWidth="1"/>
    <col min="2783" max="2783" width="20.28515625" style="66" bestFit="1" customWidth="1"/>
    <col min="2784" max="2784" width="2.7109375" style="66" customWidth="1"/>
    <col min="2785" max="2785" width="5.5703125" style="66" customWidth="1"/>
    <col min="2786" max="2786" width="14.42578125" style="66" customWidth="1"/>
    <col min="2787" max="2787" width="18.42578125" style="66" customWidth="1"/>
    <col min="2788" max="2788" width="13" style="66" customWidth="1"/>
    <col min="2789" max="2789" width="16.7109375" style="66" customWidth="1"/>
    <col min="2790" max="2790" width="14.7109375" style="66" customWidth="1"/>
    <col min="2791" max="2791" width="18.42578125" style="66" customWidth="1"/>
    <col min="2792" max="2792" width="16.7109375" style="66" customWidth="1"/>
    <col min="2793" max="2793" width="4.140625" style="66" customWidth="1"/>
    <col min="2794" max="2794" width="7.28515625" style="66" customWidth="1"/>
    <col min="2795" max="2795" width="11.7109375" style="66" customWidth="1"/>
    <col min="2796" max="2796" width="16.5703125" style="66" customWidth="1"/>
    <col min="2797" max="2797" width="16.7109375" style="66" customWidth="1"/>
    <col min="2798" max="2798" width="15.28515625" style="66" customWidth="1"/>
    <col min="2799" max="2799" width="31.7109375" style="66" customWidth="1"/>
    <col min="2800" max="2800" width="9.42578125" style="66" customWidth="1"/>
    <col min="2801" max="2801" width="6.7109375" style="66" customWidth="1"/>
    <col min="2802" max="2802" width="14.85546875" style="66" customWidth="1"/>
    <col min="2803" max="2803" width="15.7109375" style="66" customWidth="1"/>
    <col min="2804" max="2804" width="14.85546875" style="66" customWidth="1"/>
    <col min="2805" max="2805" width="10.85546875" style="66" customWidth="1"/>
    <col min="2806" max="2806" width="12.85546875" style="66" customWidth="1"/>
    <col min="2807" max="2807" width="13.7109375" style="66" bestFit="1" customWidth="1"/>
    <col min="2808" max="2808" width="14.28515625" style="66" bestFit="1" customWidth="1"/>
    <col min="2809" max="2809" width="17.28515625" style="66" customWidth="1"/>
    <col min="2810" max="2810" width="13.140625" style="66" bestFit="1" customWidth="1"/>
    <col min="2811" max="2811" width="16.28515625" style="66" bestFit="1" customWidth="1"/>
    <col min="2812" max="2812" width="13.140625" style="66" bestFit="1" customWidth="1"/>
    <col min="2813" max="2815" width="14.7109375" style="66" bestFit="1" customWidth="1"/>
    <col min="2816" max="2816" width="16.28515625" style="66" bestFit="1" customWidth="1"/>
    <col min="2817" max="2817" width="17.7109375" style="66" bestFit="1" customWidth="1"/>
    <col min="2818" max="2819" width="14.7109375" style="66" bestFit="1" customWidth="1"/>
    <col min="2820" max="2820" width="27" style="66" customWidth="1"/>
    <col min="2821" max="2822" width="16.28515625" style="66" bestFit="1" customWidth="1"/>
    <col min="2823" max="2824" width="15.7109375" style="66" bestFit="1" customWidth="1"/>
    <col min="2825" max="2825" width="17.140625" style="66" bestFit="1" customWidth="1"/>
    <col min="2826" max="2826" width="18.5703125" style="66" bestFit="1" customWidth="1"/>
    <col min="2827" max="3035" width="9.140625" style="66"/>
    <col min="3036" max="3036" width="8" style="66" bestFit="1" customWidth="1"/>
    <col min="3037" max="3037" width="7.140625" style="66" bestFit="1" customWidth="1"/>
    <col min="3038" max="3038" width="17" style="66" bestFit="1" customWidth="1"/>
    <col min="3039" max="3039" width="20.28515625" style="66" bestFit="1" customWidth="1"/>
    <col min="3040" max="3040" width="2.7109375" style="66" customWidth="1"/>
    <col min="3041" max="3041" width="5.5703125" style="66" customWidth="1"/>
    <col min="3042" max="3042" width="14.42578125" style="66" customWidth="1"/>
    <col min="3043" max="3043" width="18.42578125" style="66" customWidth="1"/>
    <col min="3044" max="3044" width="13" style="66" customWidth="1"/>
    <col min="3045" max="3045" width="16.7109375" style="66" customWidth="1"/>
    <col min="3046" max="3046" width="14.7109375" style="66" customWidth="1"/>
    <col min="3047" max="3047" width="18.42578125" style="66" customWidth="1"/>
    <col min="3048" max="3048" width="16.7109375" style="66" customWidth="1"/>
    <col min="3049" max="3049" width="4.140625" style="66" customWidth="1"/>
    <col min="3050" max="3050" width="7.28515625" style="66" customWidth="1"/>
    <col min="3051" max="3051" width="11.7109375" style="66" customWidth="1"/>
    <col min="3052" max="3052" width="16.5703125" style="66" customWidth="1"/>
    <col min="3053" max="3053" width="16.7109375" style="66" customWidth="1"/>
    <col min="3054" max="3054" width="15.28515625" style="66" customWidth="1"/>
    <col min="3055" max="3055" width="31.7109375" style="66" customWidth="1"/>
    <col min="3056" max="3056" width="9.42578125" style="66" customWidth="1"/>
    <col min="3057" max="3057" width="6.7109375" style="66" customWidth="1"/>
    <col min="3058" max="3058" width="14.85546875" style="66" customWidth="1"/>
    <col min="3059" max="3059" width="15.7109375" style="66" customWidth="1"/>
    <col min="3060" max="3060" width="14.85546875" style="66" customWidth="1"/>
    <col min="3061" max="3061" width="10.85546875" style="66" customWidth="1"/>
    <col min="3062" max="3062" width="12.85546875" style="66" customWidth="1"/>
    <col min="3063" max="3063" width="13.7109375" style="66" bestFit="1" customWidth="1"/>
    <col min="3064" max="3064" width="14.28515625" style="66" bestFit="1" customWidth="1"/>
    <col min="3065" max="3065" width="17.28515625" style="66" customWidth="1"/>
    <col min="3066" max="3066" width="13.140625" style="66" bestFit="1" customWidth="1"/>
    <col min="3067" max="3067" width="16.28515625" style="66" bestFit="1" customWidth="1"/>
    <col min="3068" max="3068" width="13.140625" style="66" bestFit="1" customWidth="1"/>
    <col min="3069" max="3071" width="14.7109375" style="66" bestFit="1" customWidth="1"/>
    <col min="3072" max="3072" width="16.28515625" style="66" bestFit="1" customWidth="1"/>
    <col min="3073" max="3073" width="17.7109375" style="66" bestFit="1" customWidth="1"/>
    <col min="3074" max="3075" width="14.7109375" style="66" bestFit="1" customWidth="1"/>
    <col min="3076" max="3076" width="27" style="66" customWidth="1"/>
    <col min="3077" max="3078" width="16.28515625" style="66" bestFit="1" customWidth="1"/>
    <col min="3079" max="3080" width="15.7109375" style="66" bestFit="1" customWidth="1"/>
    <col min="3081" max="3081" width="17.140625" style="66" bestFit="1" customWidth="1"/>
    <col min="3082" max="3082" width="18.5703125" style="66" bestFit="1" customWidth="1"/>
    <col min="3083" max="3291" width="9.140625" style="66"/>
    <col min="3292" max="3292" width="8" style="66" bestFit="1" customWidth="1"/>
    <col min="3293" max="3293" width="7.140625" style="66" bestFit="1" customWidth="1"/>
    <col min="3294" max="3294" width="17" style="66" bestFit="1" customWidth="1"/>
    <col min="3295" max="3295" width="20.28515625" style="66" bestFit="1" customWidth="1"/>
    <col min="3296" max="3296" width="2.7109375" style="66" customWidth="1"/>
    <col min="3297" max="3297" width="5.5703125" style="66" customWidth="1"/>
    <col min="3298" max="3298" width="14.42578125" style="66" customWidth="1"/>
    <col min="3299" max="3299" width="18.42578125" style="66" customWidth="1"/>
    <col min="3300" max="3300" width="13" style="66" customWidth="1"/>
    <col min="3301" max="3301" width="16.7109375" style="66" customWidth="1"/>
    <col min="3302" max="3302" width="14.7109375" style="66" customWidth="1"/>
    <col min="3303" max="3303" width="18.42578125" style="66" customWidth="1"/>
    <col min="3304" max="3304" width="16.7109375" style="66" customWidth="1"/>
    <col min="3305" max="3305" width="4.140625" style="66" customWidth="1"/>
    <col min="3306" max="3306" width="7.28515625" style="66" customWidth="1"/>
    <col min="3307" max="3307" width="11.7109375" style="66" customWidth="1"/>
    <col min="3308" max="3308" width="16.5703125" style="66" customWidth="1"/>
    <col min="3309" max="3309" width="16.7109375" style="66" customWidth="1"/>
    <col min="3310" max="3310" width="15.28515625" style="66" customWidth="1"/>
    <col min="3311" max="3311" width="31.7109375" style="66" customWidth="1"/>
    <col min="3312" max="3312" width="9.42578125" style="66" customWidth="1"/>
    <col min="3313" max="3313" width="6.7109375" style="66" customWidth="1"/>
    <col min="3314" max="3314" width="14.85546875" style="66" customWidth="1"/>
    <col min="3315" max="3315" width="15.7109375" style="66" customWidth="1"/>
    <col min="3316" max="3316" width="14.85546875" style="66" customWidth="1"/>
    <col min="3317" max="3317" width="10.85546875" style="66" customWidth="1"/>
    <col min="3318" max="3318" width="12.85546875" style="66" customWidth="1"/>
    <col min="3319" max="3319" width="13.7109375" style="66" bestFit="1" customWidth="1"/>
    <col min="3320" max="3320" width="14.28515625" style="66" bestFit="1" customWidth="1"/>
    <col min="3321" max="3321" width="17.28515625" style="66" customWidth="1"/>
    <col min="3322" max="3322" width="13.140625" style="66" bestFit="1" customWidth="1"/>
    <col min="3323" max="3323" width="16.28515625" style="66" bestFit="1" customWidth="1"/>
    <col min="3324" max="3324" width="13.140625" style="66" bestFit="1" customWidth="1"/>
    <col min="3325" max="3327" width="14.7109375" style="66" bestFit="1" customWidth="1"/>
    <col min="3328" max="3328" width="16.28515625" style="66" bestFit="1" customWidth="1"/>
    <col min="3329" max="3329" width="17.7109375" style="66" bestFit="1" customWidth="1"/>
    <col min="3330" max="3331" width="14.7109375" style="66" bestFit="1" customWidth="1"/>
    <col min="3332" max="3332" width="27" style="66" customWidth="1"/>
    <col min="3333" max="3334" width="16.28515625" style="66" bestFit="1" customWidth="1"/>
    <col min="3335" max="3336" width="15.7109375" style="66" bestFit="1" customWidth="1"/>
    <col min="3337" max="3337" width="17.140625" style="66" bestFit="1" customWidth="1"/>
    <col min="3338" max="3338" width="18.5703125" style="66" bestFit="1" customWidth="1"/>
    <col min="3339" max="3547" width="9.140625" style="66"/>
    <col min="3548" max="3548" width="8" style="66" bestFit="1" customWidth="1"/>
    <col min="3549" max="3549" width="7.140625" style="66" bestFit="1" customWidth="1"/>
    <col min="3550" max="3550" width="17" style="66" bestFit="1" customWidth="1"/>
    <col min="3551" max="3551" width="20.28515625" style="66" bestFit="1" customWidth="1"/>
    <col min="3552" max="3552" width="2.7109375" style="66" customWidth="1"/>
    <col min="3553" max="3553" width="5.5703125" style="66" customWidth="1"/>
    <col min="3554" max="3554" width="14.42578125" style="66" customWidth="1"/>
    <col min="3555" max="3555" width="18.42578125" style="66" customWidth="1"/>
    <col min="3556" max="3556" width="13" style="66" customWidth="1"/>
    <col min="3557" max="3557" width="16.7109375" style="66" customWidth="1"/>
    <col min="3558" max="3558" width="14.7109375" style="66" customWidth="1"/>
    <col min="3559" max="3559" width="18.42578125" style="66" customWidth="1"/>
    <col min="3560" max="3560" width="16.7109375" style="66" customWidth="1"/>
    <col min="3561" max="3561" width="4.140625" style="66" customWidth="1"/>
    <col min="3562" max="3562" width="7.28515625" style="66" customWidth="1"/>
    <col min="3563" max="3563" width="11.7109375" style="66" customWidth="1"/>
    <col min="3564" max="3564" width="16.5703125" style="66" customWidth="1"/>
    <col min="3565" max="3565" width="16.7109375" style="66" customWidth="1"/>
    <col min="3566" max="3566" width="15.28515625" style="66" customWidth="1"/>
    <col min="3567" max="3567" width="31.7109375" style="66" customWidth="1"/>
    <col min="3568" max="3568" width="9.42578125" style="66" customWidth="1"/>
    <col min="3569" max="3569" width="6.7109375" style="66" customWidth="1"/>
    <col min="3570" max="3570" width="14.85546875" style="66" customWidth="1"/>
    <col min="3571" max="3571" width="15.7109375" style="66" customWidth="1"/>
    <col min="3572" max="3572" width="14.85546875" style="66" customWidth="1"/>
    <col min="3573" max="3573" width="10.85546875" style="66" customWidth="1"/>
    <col min="3574" max="3574" width="12.85546875" style="66" customWidth="1"/>
    <col min="3575" max="3575" width="13.7109375" style="66" bestFit="1" customWidth="1"/>
    <col min="3576" max="3576" width="14.28515625" style="66" bestFit="1" customWidth="1"/>
    <col min="3577" max="3577" width="17.28515625" style="66" customWidth="1"/>
    <col min="3578" max="3578" width="13.140625" style="66" bestFit="1" customWidth="1"/>
    <col min="3579" max="3579" width="16.28515625" style="66" bestFit="1" customWidth="1"/>
    <col min="3580" max="3580" width="13.140625" style="66" bestFit="1" customWidth="1"/>
    <col min="3581" max="3583" width="14.7109375" style="66" bestFit="1" customWidth="1"/>
    <col min="3584" max="3584" width="16.28515625" style="66" bestFit="1" customWidth="1"/>
    <col min="3585" max="3585" width="17.7109375" style="66" bestFit="1" customWidth="1"/>
    <col min="3586" max="3587" width="14.7109375" style="66" bestFit="1" customWidth="1"/>
    <col min="3588" max="3588" width="27" style="66" customWidth="1"/>
    <col min="3589" max="3590" width="16.28515625" style="66" bestFit="1" customWidth="1"/>
    <col min="3591" max="3592" width="15.7109375" style="66" bestFit="1" customWidth="1"/>
    <col min="3593" max="3593" width="17.140625" style="66" bestFit="1" customWidth="1"/>
    <col min="3594" max="3594" width="18.5703125" style="66" bestFit="1" customWidth="1"/>
    <col min="3595" max="3803" width="9.140625" style="66"/>
    <col min="3804" max="3804" width="8" style="66" bestFit="1" customWidth="1"/>
    <col min="3805" max="3805" width="7.140625" style="66" bestFit="1" customWidth="1"/>
    <col min="3806" max="3806" width="17" style="66" bestFit="1" customWidth="1"/>
    <col min="3807" max="3807" width="20.28515625" style="66" bestFit="1" customWidth="1"/>
    <col min="3808" max="3808" width="2.7109375" style="66" customWidth="1"/>
    <col min="3809" max="3809" width="5.5703125" style="66" customWidth="1"/>
    <col min="3810" max="3810" width="14.42578125" style="66" customWidth="1"/>
    <col min="3811" max="3811" width="18.42578125" style="66" customWidth="1"/>
    <col min="3812" max="3812" width="13" style="66" customWidth="1"/>
    <col min="3813" max="3813" width="16.7109375" style="66" customWidth="1"/>
    <col min="3814" max="3814" width="14.7109375" style="66" customWidth="1"/>
    <col min="3815" max="3815" width="18.42578125" style="66" customWidth="1"/>
    <col min="3816" max="3816" width="16.7109375" style="66" customWidth="1"/>
    <col min="3817" max="3817" width="4.140625" style="66" customWidth="1"/>
    <col min="3818" max="3818" width="7.28515625" style="66" customWidth="1"/>
    <col min="3819" max="3819" width="11.7109375" style="66" customWidth="1"/>
    <col min="3820" max="3820" width="16.5703125" style="66" customWidth="1"/>
    <col min="3821" max="3821" width="16.7109375" style="66" customWidth="1"/>
    <col min="3822" max="3822" width="15.28515625" style="66" customWidth="1"/>
    <col min="3823" max="3823" width="31.7109375" style="66" customWidth="1"/>
    <col min="3824" max="3824" width="9.42578125" style="66" customWidth="1"/>
    <col min="3825" max="3825" width="6.7109375" style="66" customWidth="1"/>
    <col min="3826" max="3826" width="14.85546875" style="66" customWidth="1"/>
    <col min="3827" max="3827" width="15.7109375" style="66" customWidth="1"/>
    <col min="3828" max="3828" width="14.85546875" style="66" customWidth="1"/>
    <col min="3829" max="3829" width="10.85546875" style="66" customWidth="1"/>
    <col min="3830" max="3830" width="12.85546875" style="66" customWidth="1"/>
    <col min="3831" max="3831" width="13.7109375" style="66" bestFit="1" customWidth="1"/>
    <col min="3832" max="3832" width="14.28515625" style="66" bestFit="1" customWidth="1"/>
    <col min="3833" max="3833" width="17.28515625" style="66" customWidth="1"/>
    <col min="3834" max="3834" width="13.140625" style="66" bestFit="1" customWidth="1"/>
    <col min="3835" max="3835" width="16.28515625" style="66" bestFit="1" customWidth="1"/>
    <col min="3836" max="3836" width="13.140625" style="66" bestFit="1" customWidth="1"/>
    <col min="3837" max="3839" width="14.7109375" style="66" bestFit="1" customWidth="1"/>
    <col min="3840" max="3840" width="16.28515625" style="66" bestFit="1" customWidth="1"/>
    <col min="3841" max="3841" width="17.7109375" style="66" bestFit="1" customWidth="1"/>
    <col min="3842" max="3843" width="14.7109375" style="66" bestFit="1" customWidth="1"/>
    <col min="3844" max="3844" width="27" style="66" customWidth="1"/>
    <col min="3845" max="3846" width="16.28515625" style="66" bestFit="1" customWidth="1"/>
    <col min="3847" max="3848" width="15.7109375" style="66" bestFit="1" customWidth="1"/>
    <col min="3849" max="3849" width="17.140625" style="66" bestFit="1" customWidth="1"/>
    <col min="3850" max="3850" width="18.5703125" style="66" bestFit="1" customWidth="1"/>
    <col min="3851" max="4059" width="9.140625" style="66"/>
    <col min="4060" max="4060" width="8" style="66" bestFit="1" customWidth="1"/>
    <col min="4061" max="4061" width="7.140625" style="66" bestFit="1" customWidth="1"/>
    <col min="4062" max="4062" width="17" style="66" bestFit="1" customWidth="1"/>
    <col min="4063" max="4063" width="20.28515625" style="66" bestFit="1" customWidth="1"/>
    <col min="4064" max="4064" width="2.7109375" style="66" customWidth="1"/>
    <col min="4065" max="4065" width="5.5703125" style="66" customWidth="1"/>
    <col min="4066" max="4066" width="14.42578125" style="66" customWidth="1"/>
    <col min="4067" max="4067" width="18.42578125" style="66" customWidth="1"/>
    <col min="4068" max="4068" width="13" style="66" customWidth="1"/>
    <col min="4069" max="4069" width="16.7109375" style="66" customWidth="1"/>
    <col min="4070" max="4070" width="14.7109375" style="66" customWidth="1"/>
    <col min="4071" max="4071" width="18.42578125" style="66" customWidth="1"/>
    <col min="4072" max="4072" width="16.7109375" style="66" customWidth="1"/>
    <col min="4073" max="4073" width="4.140625" style="66" customWidth="1"/>
    <col min="4074" max="4074" width="7.28515625" style="66" customWidth="1"/>
    <col min="4075" max="4075" width="11.7109375" style="66" customWidth="1"/>
    <col min="4076" max="4076" width="16.5703125" style="66" customWidth="1"/>
    <col min="4077" max="4077" width="16.7109375" style="66" customWidth="1"/>
    <col min="4078" max="4078" width="15.28515625" style="66" customWidth="1"/>
    <col min="4079" max="4079" width="31.7109375" style="66" customWidth="1"/>
    <col min="4080" max="4080" width="9.42578125" style="66" customWidth="1"/>
    <col min="4081" max="4081" width="6.7109375" style="66" customWidth="1"/>
    <col min="4082" max="4082" width="14.85546875" style="66" customWidth="1"/>
    <col min="4083" max="4083" width="15.7109375" style="66" customWidth="1"/>
    <col min="4084" max="4084" width="14.85546875" style="66" customWidth="1"/>
    <col min="4085" max="4085" width="10.85546875" style="66" customWidth="1"/>
    <col min="4086" max="4086" width="12.85546875" style="66" customWidth="1"/>
    <col min="4087" max="4087" width="13.7109375" style="66" bestFit="1" customWidth="1"/>
    <col min="4088" max="4088" width="14.28515625" style="66" bestFit="1" customWidth="1"/>
    <col min="4089" max="4089" width="17.28515625" style="66" customWidth="1"/>
    <col min="4090" max="4090" width="13.140625" style="66" bestFit="1" customWidth="1"/>
    <col min="4091" max="4091" width="16.28515625" style="66" bestFit="1" customWidth="1"/>
    <col min="4092" max="4092" width="13.140625" style="66" bestFit="1" customWidth="1"/>
    <col min="4093" max="4095" width="14.7109375" style="66" bestFit="1" customWidth="1"/>
    <col min="4096" max="4096" width="16.28515625" style="66" bestFit="1" customWidth="1"/>
    <col min="4097" max="4097" width="17.7109375" style="66" bestFit="1" customWidth="1"/>
    <col min="4098" max="4099" width="14.7109375" style="66" bestFit="1" customWidth="1"/>
    <col min="4100" max="4100" width="27" style="66" customWidth="1"/>
    <col min="4101" max="4102" width="16.28515625" style="66" bestFit="1" customWidth="1"/>
    <col min="4103" max="4104" width="15.7109375" style="66" bestFit="1" customWidth="1"/>
    <col min="4105" max="4105" width="17.140625" style="66" bestFit="1" customWidth="1"/>
    <col min="4106" max="4106" width="18.5703125" style="66" bestFit="1" customWidth="1"/>
    <col min="4107" max="4315" width="9.140625" style="66"/>
    <col min="4316" max="4316" width="8" style="66" bestFit="1" customWidth="1"/>
    <col min="4317" max="4317" width="7.140625" style="66" bestFit="1" customWidth="1"/>
    <col min="4318" max="4318" width="17" style="66" bestFit="1" customWidth="1"/>
    <col min="4319" max="4319" width="20.28515625" style="66" bestFit="1" customWidth="1"/>
    <col min="4320" max="4320" width="2.7109375" style="66" customWidth="1"/>
    <col min="4321" max="4321" width="5.5703125" style="66" customWidth="1"/>
    <col min="4322" max="4322" width="14.42578125" style="66" customWidth="1"/>
    <col min="4323" max="4323" width="18.42578125" style="66" customWidth="1"/>
    <col min="4324" max="4324" width="13" style="66" customWidth="1"/>
    <col min="4325" max="4325" width="16.7109375" style="66" customWidth="1"/>
    <col min="4326" max="4326" width="14.7109375" style="66" customWidth="1"/>
    <col min="4327" max="4327" width="18.42578125" style="66" customWidth="1"/>
    <col min="4328" max="4328" width="16.7109375" style="66" customWidth="1"/>
    <col min="4329" max="4329" width="4.140625" style="66" customWidth="1"/>
    <col min="4330" max="4330" width="7.28515625" style="66" customWidth="1"/>
    <col min="4331" max="4331" width="11.7109375" style="66" customWidth="1"/>
    <col min="4332" max="4332" width="16.5703125" style="66" customWidth="1"/>
    <col min="4333" max="4333" width="16.7109375" style="66" customWidth="1"/>
    <col min="4334" max="4334" width="15.28515625" style="66" customWidth="1"/>
    <col min="4335" max="4335" width="31.7109375" style="66" customWidth="1"/>
    <col min="4336" max="4336" width="9.42578125" style="66" customWidth="1"/>
    <col min="4337" max="4337" width="6.7109375" style="66" customWidth="1"/>
    <col min="4338" max="4338" width="14.85546875" style="66" customWidth="1"/>
    <col min="4339" max="4339" width="15.7109375" style="66" customWidth="1"/>
    <col min="4340" max="4340" width="14.85546875" style="66" customWidth="1"/>
    <col min="4341" max="4341" width="10.85546875" style="66" customWidth="1"/>
    <col min="4342" max="4342" width="12.85546875" style="66" customWidth="1"/>
    <col min="4343" max="4343" width="13.7109375" style="66" bestFit="1" customWidth="1"/>
    <col min="4344" max="4344" width="14.28515625" style="66" bestFit="1" customWidth="1"/>
    <col min="4345" max="4345" width="17.28515625" style="66" customWidth="1"/>
    <col min="4346" max="4346" width="13.140625" style="66" bestFit="1" customWidth="1"/>
    <col min="4347" max="4347" width="16.28515625" style="66" bestFit="1" customWidth="1"/>
    <col min="4348" max="4348" width="13.140625" style="66" bestFit="1" customWidth="1"/>
    <col min="4349" max="4351" width="14.7109375" style="66" bestFit="1" customWidth="1"/>
    <col min="4352" max="4352" width="16.28515625" style="66" bestFit="1" customWidth="1"/>
    <col min="4353" max="4353" width="17.7109375" style="66" bestFit="1" customWidth="1"/>
    <col min="4354" max="4355" width="14.7109375" style="66" bestFit="1" customWidth="1"/>
    <col min="4356" max="4356" width="27" style="66" customWidth="1"/>
    <col min="4357" max="4358" width="16.28515625" style="66" bestFit="1" customWidth="1"/>
    <col min="4359" max="4360" width="15.7109375" style="66" bestFit="1" customWidth="1"/>
    <col min="4361" max="4361" width="17.140625" style="66" bestFit="1" customWidth="1"/>
    <col min="4362" max="4362" width="18.5703125" style="66" bestFit="1" customWidth="1"/>
    <col min="4363" max="4571" width="9.140625" style="66"/>
    <col min="4572" max="4572" width="8" style="66" bestFit="1" customWidth="1"/>
    <col min="4573" max="4573" width="7.140625" style="66" bestFit="1" customWidth="1"/>
    <col min="4574" max="4574" width="17" style="66" bestFit="1" customWidth="1"/>
    <col min="4575" max="4575" width="20.28515625" style="66" bestFit="1" customWidth="1"/>
    <col min="4576" max="4576" width="2.7109375" style="66" customWidth="1"/>
    <col min="4577" max="4577" width="5.5703125" style="66" customWidth="1"/>
    <col min="4578" max="4578" width="14.42578125" style="66" customWidth="1"/>
    <col min="4579" max="4579" width="18.42578125" style="66" customWidth="1"/>
    <col min="4580" max="4580" width="13" style="66" customWidth="1"/>
    <col min="4581" max="4581" width="16.7109375" style="66" customWidth="1"/>
    <col min="4582" max="4582" width="14.7109375" style="66" customWidth="1"/>
    <col min="4583" max="4583" width="18.42578125" style="66" customWidth="1"/>
    <col min="4584" max="4584" width="16.7109375" style="66" customWidth="1"/>
    <col min="4585" max="4585" width="4.140625" style="66" customWidth="1"/>
    <col min="4586" max="4586" width="7.28515625" style="66" customWidth="1"/>
    <col min="4587" max="4587" width="11.7109375" style="66" customWidth="1"/>
    <col min="4588" max="4588" width="16.5703125" style="66" customWidth="1"/>
    <col min="4589" max="4589" width="16.7109375" style="66" customWidth="1"/>
    <col min="4590" max="4590" width="15.28515625" style="66" customWidth="1"/>
    <col min="4591" max="4591" width="31.7109375" style="66" customWidth="1"/>
    <col min="4592" max="4592" width="9.42578125" style="66" customWidth="1"/>
    <col min="4593" max="4593" width="6.7109375" style="66" customWidth="1"/>
    <col min="4594" max="4594" width="14.85546875" style="66" customWidth="1"/>
    <col min="4595" max="4595" width="15.7109375" style="66" customWidth="1"/>
    <col min="4596" max="4596" width="14.85546875" style="66" customWidth="1"/>
    <col min="4597" max="4597" width="10.85546875" style="66" customWidth="1"/>
    <col min="4598" max="4598" width="12.85546875" style="66" customWidth="1"/>
    <col min="4599" max="4599" width="13.7109375" style="66" bestFit="1" customWidth="1"/>
    <col min="4600" max="4600" width="14.28515625" style="66" bestFit="1" customWidth="1"/>
    <col min="4601" max="4601" width="17.28515625" style="66" customWidth="1"/>
    <col min="4602" max="4602" width="13.140625" style="66" bestFit="1" customWidth="1"/>
    <col min="4603" max="4603" width="16.28515625" style="66" bestFit="1" customWidth="1"/>
    <col min="4604" max="4604" width="13.140625" style="66" bestFit="1" customWidth="1"/>
    <col min="4605" max="4607" width="14.7109375" style="66" bestFit="1" customWidth="1"/>
    <col min="4608" max="4608" width="16.28515625" style="66" bestFit="1" customWidth="1"/>
    <col min="4609" max="4609" width="17.7109375" style="66" bestFit="1" customWidth="1"/>
    <col min="4610" max="4611" width="14.7109375" style="66" bestFit="1" customWidth="1"/>
    <col min="4612" max="4612" width="27" style="66" customWidth="1"/>
    <col min="4613" max="4614" width="16.28515625" style="66" bestFit="1" customWidth="1"/>
    <col min="4615" max="4616" width="15.7109375" style="66" bestFit="1" customWidth="1"/>
    <col min="4617" max="4617" width="17.140625" style="66" bestFit="1" customWidth="1"/>
    <col min="4618" max="4618" width="18.5703125" style="66" bestFit="1" customWidth="1"/>
    <col min="4619" max="4827" width="9.140625" style="66"/>
    <col min="4828" max="4828" width="8" style="66" bestFit="1" customWidth="1"/>
    <col min="4829" max="4829" width="7.140625" style="66" bestFit="1" customWidth="1"/>
    <col min="4830" max="4830" width="17" style="66" bestFit="1" customWidth="1"/>
    <col min="4831" max="4831" width="20.28515625" style="66" bestFit="1" customWidth="1"/>
    <col min="4832" max="4832" width="2.7109375" style="66" customWidth="1"/>
    <col min="4833" max="4833" width="5.5703125" style="66" customWidth="1"/>
    <col min="4834" max="4834" width="14.42578125" style="66" customWidth="1"/>
    <col min="4835" max="4835" width="18.42578125" style="66" customWidth="1"/>
    <col min="4836" max="4836" width="13" style="66" customWidth="1"/>
    <col min="4837" max="4837" width="16.7109375" style="66" customWidth="1"/>
    <col min="4838" max="4838" width="14.7109375" style="66" customWidth="1"/>
    <col min="4839" max="4839" width="18.42578125" style="66" customWidth="1"/>
    <col min="4840" max="4840" width="16.7109375" style="66" customWidth="1"/>
    <col min="4841" max="4841" width="4.140625" style="66" customWidth="1"/>
    <col min="4842" max="4842" width="7.28515625" style="66" customWidth="1"/>
    <col min="4843" max="4843" width="11.7109375" style="66" customWidth="1"/>
    <col min="4844" max="4844" width="16.5703125" style="66" customWidth="1"/>
    <col min="4845" max="4845" width="16.7109375" style="66" customWidth="1"/>
    <col min="4846" max="4846" width="15.28515625" style="66" customWidth="1"/>
    <col min="4847" max="4847" width="31.7109375" style="66" customWidth="1"/>
    <col min="4848" max="4848" width="9.42578125" style="66" customWidth="1"/>
    <col min="4849" max="4849" width="6.7109375" style="66" customWidth="1"/>
    <col min="4850" max="4850" width="14.85546875" style="66" customWidth="1"/>
    <col min="4851" max="4851" width="15.7109375" style="66" customWidth="1"/>
    <col min="4852" max="4852" width="14.85546875" style="66" customWidth="1"/>
    <col min="4853" max="4853" width="10.85546875" style="66" customWidth="1"/>
    <col min="4854" max="4854" width="12.85546875" style="66" customWidth="1"/>
    <col min="4855" max="4855" width="13.7109375" style="66" bestFit="1" customWidth="1"/>
    <col min="4856" max="4856" width="14.28515625" style="66" bestFit="1" customWidth="1"/>
    <col min="4857" max="4857" width="17.28515625" style="66" customWidth="1"/>
    <col min="4858" max="4858" width="13.140625" style="66" bestFit="1" customWidth="1"/>
    <col min="4859" max="4859" width="16.28515625" style="66" bestFit="1" customWidth="1"/>
    <col min="4860" max="4860" width="13.140625" style="66" bestFit="1" customWidth="1"/>
    <col min="4861" max="4863" width="14.7109375" style="66" bestFit="1" customWidth="1"/>
    <col min="4864" max="4864" width="16.28515625" style="66" bestFit="1" customWidth="1"/>
    <col min="4865" max="4865" width="17.7109375" style="66" bestFit="1" customWidth="1"/>
    <col min="4866" max="4867" width="14.7109375" style="66" bestFit="1" customWidth="1"/>
    <col min="4868" max="4868" width="27" style="66" customWidth="1"/>
    <col min="4869" max="4870" width="16.28515625" style="66" bestFit="1" customWidth="1"/>
    <col min="4871" max="4872" width="15.7109375" style="66" bestFit="1" customWidth="1"/>
    <col min="4873" max="4873" width="17.140625" style="66" bestFit="1" customWidth="1"/>
    <col min="4874" max="4874" width="18.5703125" style="66" bestFit="1" customWidth="1"/>
    <col min="4875" max="5083" width="9.140625" style="66"/>
    <col min="5084" max="5084" width="8" style="66" bestFit="1" customWidth="1"/>
    <col min="5085" max="5085" width="7.140625" style="66" bestFit="1" customWidth="1"/>
    <col min="5086" max="5086" width="17" style="66" bestFit="1" customWidth="1"/>
    <col min="5087" max="5087" width="20.28515625" style="66" bestFit="1" customWidth="1"/>
    <col min="5088" max="5088" width="2.7109375" style="66" customWidth="1"/>
    <col min="5089" max="5089" width="5.5703125" style="66" customWidth="1"/>
    <col min="5090" max="5090" width="14.42578125" style="66" customWidth="1"/>
    <col min="5091" max="5091" width="18.42578125" style="66" customWidth="1"/>
    <col min="5092" max="5092" width="13" style="66" customWidth="1"/>
    <col min="5093" max="5093" width="16.7109375" style="66" customWidth="1"/>
    <col min="5094" max="5094" width="14.7109375" style="66" customWidth="1"/>
    <col min="5095" max="5095" width="18.42578125" style="66" customWidth="1"/>
    <col min="5096" max="5096" width="16.7109375" style="66" customWidth="1"/>
    <col min="5097" max="5097" width="4.140625" style="66" customWidth="1"/>
    <col min="5098" max="5098" width="7.28515625" style="66" customWidth="1"/>
    <col min="5099" max="5099" width="11.7109375" style="66" customWidth="1"/>
    <col min="5100" max="5100" width="16.5703125" style="66" customWidth="1"/>
    <col min="5101" max="5101" width="16.7109375" style="66" customWidth="1"/>
    <col min="5102" max="5102" width="15.28515625" style="66" customWidth="1"/>
    <col min="5103" max="5103" width="31.7109375" style="66" customWidth="1"/>
    <col min="5104" max="5104" width="9.42578125" style="66" customWidth="1"/>
    <col min="5105" max="5105" width="6.7109375" style="66" customWidth="1"/>
    <col min="5106" max="5106" width="14.85546875" style="66" customWidth="1"/>
    <col min="5107" max="5107" width="15.7109375" style="66" customWidth="1"/>
    <col min="5108" max="5108" width="14.85546875" style="66" customWidth="1"/>
    <col min="5109" max="5109" width="10.85546875" style="66" customWidth="1"/>
    <col min="5110" max="5110" width="12.85546875" style="66" customWidth="1"/>
    <col min="5111" max="5111" width="13.7109375" style="66" bestFit="1" customWidth="1"/>
    <col min="5112" max="5112" width="14.28515625" style="66" bestFit="1" customWidth="1"/>
    <col min="5113" max="5113" width="17.28515625" style="66" customWidth="1"/>
    <col min="5114" max="5114" width="13.140625" style="66" bestFit="1" customWidth="1"/>
    <col min="5115" max="5115" width="16.28515625" style="66" bestFit="1" customWidth="1"/>
    <col min="5116" max="5116" width="13.140625" style="66" bestFit="1" customWidth="1"/>
    <col min="5117" max="5119" width="14.7109375" style="66" bestFit="1" customWidth="1"/>
    <col min="5120" max="5120" width="16.28515625" style="66" bestFit="1" customWidth="1"/>
    <col min="5121" max="5121" width="17.7109375" style="66" bestFit="1" customWidth="1"/>
    <col min="5122" max="5123" width="14.7109375" style="66" bestFit="1" customWidth="1"/>
    <col min="5124" max="5124" width="27" style="66" customWidth="1"/>
    <col min="5125" max="5126" width="16.28515625" style="66" bestFit="1" customWidth="1"/>
    <col min="5127" max="5128" width="15.7109375" style="66" bestFit="1" customWidth="1"/>
    <col min="5129" max="5129" width="17.140625" style="66" bestFit="1" customWidth="1"/>
    <col min="5130" max="5130" width="18.5703125" style="66" bestFit="1" customWidth="1"/>
    <col min="5131" max="5339" width="9.140625" style="66"/>
    <col min="5340" max="5340" width="8" style="66" bestFit="1" customWidth="1"/>
    <col min="5341" max="5341" width="7.140625" style="66" bestFit="1" customWidth="1"/>
    <col min="5342" max="5342" width="17" style="66" bestFit="1" customWidth="1"/>
    <col min="5343" max="5343" width="20.28515625" style="66" bestFit="1" customWidth="1"/>
    <col min="5344" max="5344" width="2.7109375" style="66" customWidth="1"/>
    <col min="5345" max="5345" width="5.5703125" style="66" customWidth="1"/>
    <col min="5346" max="5346" width="14.42578125" style="66" customWidth="1"/>
    <col min="5347" max="5347" width="18.42578125" style="66" customWidth="1"/>
    <col min="5348" max="5348" width="13" style="66" customWidth="1"/>
    <col min="5349" max="5349" width="16.7109375" style="66" customWidth="1"/>
    <col min="5350" max="5350" width="14.7109375" style="66" customWidth="1"/>
    <col min="5351" max="5351" width="18.42578125" style="66" customWidth="1"/>
    <col min="5352" max="5352" width="16.7109375" style="66" customWidth="1"/>
    <col min="5353" max="5353" width="4.140625" style="66" customWidth="1"/>
    <col min="5354" max="5354" width="7.28515625" style="66" customWidth="1"/>
    <col min="5355" max="5355" width="11.7109375" style="66" customWidth="1"/>
    <col min="5356" max="5356" width="16.5703125" style="66" customWidth="1"/>
    <col min="5357" max="5357" width="16.7109375" style="66" customWidth="1"/>
    <col min="5358" max="5358" width="15.28515625" style="66" customWidth="1"/>
    <col min="5359" max="5359" width="31.7109375" style="66" customWidth="1"/>
    <col min="5360" max="5360" width="9.42578125" style="66" customWidth="1"/>
    <col min="5361" max="5361" width="6.7109375" style="66" customWidth="1"/>
    <col min="5362" max="5362" width="14.85546875" style="66" customWidth="1"/>
    <col min="5363" max="5363" width="15.7109375" style="66" customWidth="1"/>
    <col min="5364" max="5364" width="14.85546875" style="66" customWidth="1"/>
    <col min="5365" max="5365" width="10.85546875" style="66" customWidth="1"/>
    <col min="5366" max="5366" width="12.85546875" style="66" customWidth="1"/>
    <col min="5367" max="5367" width="13.7109375" style="66" bestFit="1" customWidth="1"/>
    <col min="5368" max="5368" width="14.28515625" style="66" bestFit="1" customWidth="1"/>
    <col min="5369" max="5369" width="17.28515625" style="66" customWidth="1"/>
    <col min="5370" max="5370" width="13.140625" style="66" bestFit="1" customWidth="1"/>
    <col min="5371" max="5371" width="16.28515625" style="66" bestFit="1" customWidth="1"/>
    <col min="5372" max="5372" width="13.140625" style="66" bestFit="1" customWidth="1"/>
    <col min="5373" max="5375" width="14.7109375" style="66" bestFit="1" customWidth="1"/>
    <col min="5376" max="5376" width="16.28515625" style="66" bestFit="1" customWidth="1"/>
    <col min="5377" max="5377" width="17.7109375" style="66" bestFit="1" customWidth="1"/>
    <col min="5378" max="5379" width="14.7109375" style="66" bestFit="1" customWidth="1"/>
    <col min="5380" max="5380" width="27" style="66" customWidth="1"/>
    <col min="5381" max="5382" width="16.28515625" style="66" bestFit="1" customWidth="1"/>
    <col min="5383" max="5384" width="15.7109375" style="66" bestFit="1" customWidth="1"/>
    <col min="5385" max="5385" width="17.140625" style="66" bestFit="1" customWidth="1"/>
    <col min="5386" max="5386" width="18.5703125" style="66" bestFit="1" customWidth="1"/>
    <col min="5387" max="5595" width="9.140625" style="66"/>
    <col min="5596" max="5596" width="8" style="66" bestFit="1" customWidth="1"/>
    <col min="5597" max="5597" width="7.140625" style="66" bestFit="1" customWidth="1"/>
    <col min="5598" max="5598" width="17" style="66" bestFit="1" customWidth="1"/>
    <col min="5599" max="5599" width="20.28515625" style="66" bestFit="1" customWidth="1"/>
    <col min="5600" max="5600" width="2.7109375" style="66" customWidth="1"/>
    <col min="5601" max="5601" width="5.5703125" style="66" customWidth="1"/>
    <col min="5602" max="5602" width="14.42578125" style="66" customWidth="1"/>
    <col min="5603" max="5603" width="18.42578125" style="66" customWidth="1"/>
    <col min="5604" max="5604" width="13" style="66" customWidth="1"/>
    <col min="5605" max="5605" width="16.7109375" style="66" customWidth="1"/>
    <col min="5606" max="5606" width="14.7109375" style="66" customWidth="1"/>
    <col min="5607" max="5607" width="18.42578125" style="66" customWidth="1"/>
    <col min="5608" max="5608" width="16.7109375" style="66" customWidth="1"/>
    <col min="5609" max="5609" width="4.140625" style="66" customWidth="1"/>
    <col min="5610" max="5610" width="7.28515625" style="66" customWidth="1"/>
    <col min="5611" max="5611" width="11.7109375" style="66" customWidth="1"/>
    <col min="5612" max="5612" width="16.5703125" style="66" customWidth="1"/>
    <col min="5613" max="5613" width="16.7109375" style="66" customWidth="1"/>
    <col min="5614" max="5614" width="15.28515625" style="66" customWidth="1"/>
    <col min="5615" max="5615" width="31.7109375" style="66" customWidth="1"/>
    <col min="5616" max="5616" width="9.42578125" style="66" customWidth="1"/>
    <col min="5617" max="5617" width="6.7109375" style="66" customWidth="1"/>
    <col min="5618" max="5618" width="14.85546875" style="66" customWidth="1"/>
    <col min="5619" max="5619" width="15.7109375" style="66" customWidth="1"/>
    <col min="5620" max="5620" width="14.85546875" style="66" customWidth="1"/>
    <col min="5621" max="5621" width="10.85546875" style="66" customWidth="1"/>
    <col min="5622" max="5622" width="12.85546875" style="66" customWidth="1"/>
    <col min="5623" max="5623" width="13.7109375" style="66" bestFit="1" customWidth="1"/>
    <col min="5624" max="5624" width="14.28515625" style="66" bestFit="1" customWidth="1"/>
    <col min="5625" max="5625" width="17.28515625" style="66" customWidth="1"/>
    <col min="5626" max="5626" width="13.140625" style="66" bestFit="1" customWidth="1"/>
    <col min="5627" max="5627" width="16.28515625" style="66" bestFit="1" customWidth="1"/>
    <col min="5628" max="5628" width="13.140625" style="66" bestFit="1" customWidth="1"/>
    <col min="5629" max="5631" width="14.7109375" style="66" bestFit="1" customWidth="1"/>
    <col min="5632" max="5632" width="16.28515625" style="66" bestFit="1" customWidth="1"/>
    <col min="5633" max="5633" width="17.7109375" style="66" bestFit="1" customWidth="1"/>
    <col min="5634" max="5635" width="14.7109375" style="66" bestFit="1" customWidth="1"/>
    <col min="5636" max="5636" width="27" style="66" customWidth="1"/>
    <col min="5637" max="5638" width="16.28515625" style="66" bestFit="1" customWidth="1"/>
    <col min="5639" max="5640" width="15.7109375" style="66" bestFit="1" customWidth="1"/>
    <col min="5641" max="5641" width="17.140625" style="66" bestFit="1" customWidth="1"/>
    <col min="5642" max="5642" width="18.5703125" style="66" bestFit="1" customWidth="1"/>
    <col min="5643" max="5851" width="9.140625" style="66"/>
    <col min="5852" max="5852" width="8" style="66" bestFit="1" customWidth="1"/>
    <col min="5853" max="5853" width="7.140625" style="66" bestFit="1" customWidth="1"/>
    <col min="5854" max="5854" width="17" style="66" bestFit="1" customWidth="1"/>
    <col min="5855" max="5855" width="20.28515625" style="66" bestFit="1" customWidth="1"/>
    <col min="5856" max="5856" width="2.7109375" style="66" customWidth="1"/>
    <col min="5857" max="5857" width="5.5703125" style="66" customWidth="1"/>
    <col min="5858" max="5858" width="14.42578125" style="66" customWidth="1"/>
    <col min="5859" max="5859" width="18.42578125" style="66" customWidth="1"/>
    <col min="5860" max="5860" width="13" style="66" customWidth="1"/>
    <col min="5861" max="5861" width="16.7109375" style="66" customWidth="1"/>
    <col min="5862" max="5862" width="14.7109375" style="66" customWidth="1"/>
    <col min="5863" max="5863" width="18.42578125" style="66" customWidth="1"/>
    <col min="5864" max="5864" width="16.7109375" style="66" customWidth="1"/>
    <col min="5865" max="5865" width="4.140625" style="66" customWidth="1"/>
    <col min="5866" max="5866" width="7.28515625" style="66" customWidth="1"/>
    <col min="5867" max="5867" width="11.7109375" style="66" customWidth="1"/>
    <col min="5868" max="5868" width="16.5703125" style="66" customWidth="1"/>
    <col min="5869" max="5869" width="16.7109375" style="66" customWidth="1"/>
    <col min="5870" max="5870" width="15.28515625" style="66" customWidth="1"/>
    <col min="5871" max="5871" width="31.7109375" style="66" customWidth="1"/>
    <col min="5872" max="5872" width="9.42578125" style="66" customWidth="1"/>
    <col min="5873" max="5873" width="6.7109375" style="66" customWidth="1"/>
    <col min="5874" max="5874" width="14.85546875" style="66" customWidth="1"/>
    <col min="5875" max="5875" width="15.7109375" style="66" customWidth="1"/>
    <col min="5876" max="5876" width="14.85546875" style="66" customWidth="1"/>
    <col min="5877" max="5877" width="10.85546875" style="66" customWidth="1"/>
    <col min="5878" max="5878" width="12.85546875" style="66" customWidth="1"/>
    <col min="5879" max="5879" width="13.7109375" style="66" bestFit="1" customWidth="1"/>
    <col min="5880" max="5880" width="14.28515625" style="66" bestFit="1" customWidth="1"/>
    <col min="5881" max="5881" width="17.28515625" style="66" customWidth="1"/>
    <col min="5882" max="5882" width="13.140625" style="66" bestFit="1" customWidth="1"/>
    <col min="5883" max="5883" width="16.28515625" style="66" bestFit="1" customWidth="1"/>
    <col min="5884" max="5884" width="13.140625" style="66" bestFit="1" customWidth="1"/>
    <col min="5885" max="5887" width="14.7109375" style="66" bestFit="1" customWidth="1"/>
    <col min="5888" max="5888" width="16.28515625" style="66" bestFit="1" customWidth="1"/>
    <col min="5889" max="5889" width="17.7109375" style="66" bestFit="1" customWidth="1"/>
    <col min="5890" max="5891" width="14.7109375" style="66" bestFit="1" customWidth="1"/>
    <col min="5892" max="5892" width="27" style="66" customWidth="1"/>
    <col min="5893" max="5894" width="16.28515625" style="66" bestFit="1" customWidth="1"/>
    <col min="5895" max="5896" width="15.7109375" style="66" bestFit="1" customWidth="1"/>
    <col min="5897" max="5897" width="17.140625" style="66" bestFit="1" customWidth="1"/>
    <col min="5898" max="5898" width="18.5703125" style="66" bestFit="1" customWidth="1"/>
    <col min="5899" max="6107" width="9.140625" style="66"/>
    <col min="6108" max="6108" width="8" style="66" bestFit="1" customWidth="1"/>
    <col min="6109" max="6109" width="7.140625" style="66" bestFit="1" customWidth="1"/>
    <col min="6110" max="6110" width="17" style="66" bestFit="1" customWidth="1"/>
    <col min="6111" max="6111" width="20.28515625" style="66" bestFit="1" customWidth="1"/>
    <col min="6112" max="6112" width="2.7109375" style="66" customWidth="1"/>
    <col min="6113" max="6113" width="5.5703125" style="66" customWidth="1"/>
    <col min="6114" max="6114" width="14.42578125" style="66" customWidth="1"/>
    <col min="6115" max="6115" width="18.42578125" style="66" customWidth="1"/>
    <col min="6116" max="6116" width="13" style="66" customWidth="1"/>
    <col min="6117" max="6117" width="16.7109375" style="66" customWidth="1"/>
    <col min="6118" max="6118" width="14.7109375" style="66" customWidth="1"/>
    <col min="6119" max="6119" width="18.42578125" style="66" customWidth="1"/>
    <col min="6120" max="6120" width="16.7109375" style="66" customWidth="1"/>
    <col min="6121" max="6121" width="4.140625" style="66" customWidth="1"/>
    <col min="6122" max="6122" width="7.28515625" style="66" customWidth="1"/>
    <col min="6123" max="6123" width="11.7109375" style="66" customWidth="1"/>
    <col min="6124" max="6124" width="16.5703125" style="66" customWidth="1"/>
    <col min="6125" max="6125" width="16.7109375" style="66" customWidth="1"/>
    <col min="6126" max="6126" width="15.28515625" style="66" customWidth="1"/>
    <col min="6127" max="6127" width="31.7109375" style="66" customWidth="1"/>
    <col min="6128" max="6128" width="9.42578125" style="66" customWidth="1"/>
    <col min="6129" max="6129" width="6.7109375" style="66" customWidth="1"/>
    <col min="6130" max="6130" width="14.85546875" style="66" customWidth="1"/>
    <col min="6131" max="6131" width="15.7109375" style="66" customWidth="1"/>
    <col min="6132" max="6132" width="14.85546875" style="66" customWidth="1"/>
    <col min="6133" max="6133" width="10.85546875" style="66" customWidth="1"/>
    <col min="6134" max="6134" width="12.85546875" style="66" customWidth="1"/>
    <col min="6135" max="6135" width="13.7109375" style="66" bestFit="1" customWidth="1"/>
    <col min="6136" max="6136" width="14.28515625" style="66" bestFit="1" customWidth="1"/>
    <col min="6137" max="6137" width="17.28515625" style="66" customWidth="1"/>
    <col min="6138" max="6138" width="13.140625" style="66" bestFit="1" customWidth="1"/>
    <col min="6139" max="6139" width="16.28515625" style="66" bestFit="1" customWidth="1"/>
    <col min="6140" max="6140" width="13.140625" style="66" bestFit="1" customWidth="1"/>
    <col min="6141" max="6143" width="14.7109375" style="66" bestFit="1" customWidth="1"/>
    <col min="6144" max="6144" width="16.28515625" style="66" bestFit="1" customWidth="1"/>
    <col min="6145" max="6145" width="17.7109375" style="66" bestFit="1" customWidth="1"/>
    <col min="6146" max="6147" width="14.7109375" style="66" bestFit="1" customWidth="1"/>
    <col min="6148" max="6148" width="27" style="66" customWidth="1"/>
    <col min="6149" max="6150" width="16.28515625" style="66" bestFit="1" customWidth="1"/>
    <col min="6151" max="6152" width="15.7109375" style="66" bestFit="1" customWidth="1"/>
    <col min="6153" max="6153" width="17.140625" style="66" bestFit="1" customWidth="1"/>
    <col min="6154" max="6154" width="18.5703125" style="66" bestFit="1" customWidth="1"/>
    <col min="6155" max="6363" width="9.140625" style="66"/>
    <col min="6364" max="6364" width="8" style="66" bestFit="1" customWidth="1"/>
    <col min="6365" max="6365" width="7.140625" style="66" bestFit="1" customWidth="1"/>
    <col min="6366" max="6366" width="17" style="66" bestFit="1" customWidth="1"/>
    <col min="6367" max="6367" width="20.28515625" style="66" bestFit="1" customWidth="1"/>
    <col min="6368" max="6368" width="2.7109375" style="66" customWidth="1"/>
    <col min="6369" max="6369" width="5.5703125" style="66" customWidth="1"/>
    <col min="6370" max="6370" width="14.42578125" style="66" customWidth="1"/>
    <col min="6371" max="6371" width="18.42578125" style="66" customWidth="1"/>
    <col min="6372" max="6372" width="13" style="66" customWidth="1"/>
    <col min="6373" max="6373" width="16.7109375" style="66" customWidth="1"/>
    <col min="6374" max="6374" width="14.7109375" style="66" customWidth="1"/>
    <col min="6375" max="6375" width="18.42578125" style="66" customWidth="1"/>
    <col min="6376" max="6376" width="16.7109375" style="66" customWidth="1"/>
    <col min="6377" max="6377" width="4.140625" style="66" customWidth="1"/>
    <col min="6378" max="6378" width="7.28515625" style="66" customWidth="1"/>
    <col min="6379" max="6379" width="11.7109375" style="66" customWidth="1"/>
    <col min="6380" max="6380" width="16.5703125" style="66" customWidth="1"/>
    <col min="6381" max="6381" width="16.7109375" style="66" customWidth="1"/>
    <col min="6382" max="6382" width="15.28515625" style="66" customWidth="1"/>
    <col min="6383" max="6383" width="31.7109375" style="66" customWidth="1"/>
    <col min="6384" max="6384" width="9.42578125" style="66" customWidth="1"/>
    <col min="6385" max="6385" width="6.7109375" style="66" customWidth="1"/>
    <col min="6386" max="6386" width="14.85546875" style="66" customWidth="1"/>
    <col min="6387" max="6387" width="15.7109375" style="66" customWidth="1"/>
    <col min="6388" max="6388" width="14.85546875" style="66" customWidth="1"/>
    <col min="6389" max="6389" width="10.85546875" style="66" customWidth="1"/>
    <col min="6390" max="6390" width="12.85546875" style="66" customWidth="1"/>
    <col min="6391" max="6391" width="13.7109375" style="66" bestFit="1" customWidth="1"/>
    <col min="6392" max="6392" width="14.28515625" style="66" bestFit="1" customWidth="1"/>
    <col min="6393" max="6393" width="17.28515625" style="66" customWidth="1"/>
    <col min="6394" max="6394" width="13.140625" style="66" bestFit="1" customWidth="1"/>
    <col min="6395" max="6395" width="16.28515625" style="66" bestFit="1" customWidth="1"/>
    <col min="6396" max="6396" width="13.140625" style="66" bestFit="1" customWidth="1"/>
    <col min="6397" max="6399" width="14.7109375" style="66" bestFit="1" customWidth="1"/>
    <col min="6400" max="6400" width="16.28515625" style="66" bestFit="1" customWidth="1"/>
    <col min="6401" max="6401" width="17.7109375" style="66" bestFit="1" customWidth="1"/>
    <col min="6402" max="6403" width="14.7109375" style="66" bestFit="1" customWidth="1"/>
    <col min="6404" max="6404" width="27" style="66" customWidth="1"/>
    <col min="6405" max="6406" width="16.28515625" style="66" bestFit="1" customWidth="1"/>
    <col min="6407" max="6408" width="15.7109375" style="66" bestFit="1" customWidth="1"/>
    <col min="6409" max="6409" width="17.140625" style="66" bestFit="1" customWidth="1"/>
    <col min="6410" max="6410" width="18.5703125" style="66" bestFit="1" customWidth="1"/>
    <col min="6411" max="6619" width="9.140625" style="66"/>
    <col min="6620" max="6620" width="8" style="66" bestFit="1" customWidth="1"/>
    <col min="6621" max="6621" width="7.140625" style="66" bestFit="1" customWidth="1"/>
    <col min="6622" max="6622" width="17" style="66" bestFit="1" customWidth="1"/>
    <col min="6623" max="6623" width="20.28515625" style="66" bestFit="1" customWidth="1"/>
    <col min="6624" max="6624" width="2.7109375" style="66" customWidth="1"/>
    <col min="6625" max="6625" width="5.5703125" style="66" customWidth="1"/>
    <col min="6626" max="6626" width="14.42578125" style="66" customWidth="1"/>
    <col min="6627" max="6627" width="18.42578125" style="66" customWidth="1"/>
    <col min="6628" max="6628" width="13" style="66" customWidth="1"/>
    <col min="6629" max="6629" width="16.7109375" style="66" customWidth="1"/>
    <col min="6630" max="6630" width="14.7109375" style="66" customWidth="1"/>
    <col min="6631" max="6631" width="18.42578125" style="66" customWidth="1"/>
    <col min="6632" max="6632" width="16.7109375" style="66" customWidth="1"/>
    <col min="6633" max="6633" width="4.140625" style="66" customWidth="1"/>
    <col min="6634" max="6634" width="7.28515625" style="66" customWidth="1"/>
    <col min="6635" max="6635" width="11.7109375" style="66" customWidth="1"/>
    <col min="6636" max="6636" width="16.5703125" style="66" customWidth="1"/>
    <col min="6637" max="6637" width="16.7109375" style="66" customWidth="1"/>
    <col min="6638" max="6638" width="15.28515625" style="66" customWidth="1"/>
    <col min="6639" max="6639" width="31.7109375" style="66" customWidth="1"/>
    <col min="6640" max="6640" width="9.42578125" style="66" customWidth="1"/>
    <col min="6641" max="6641" width="6.7109375" style="66" customWidth="1"/>
    <col min="6642" max="6642" width="14.85546875" style="66" customWidth="1"/>
    <col min="6643" max="6643" width="15.7109375" style="66" customWidth="1"/>
    <col min="6644" max="6644" width="14.85546875" style="66" customWidth="1"/>
    <col min="6645" max="6645" width="10.85546875" style="66" customWidth="1"/>
    <col min="6646" max="6646" width="12.85546875" style="66" customWidth="1"/>
    <col min="6647" max="6647" width="13.7109375" style="66" bestFit="1" customWidth="1"/>
    <col min="6648" max="6648" width="14.28515625" style="66" bestFit="1" customWidth="1"/>
    <col min="6649" max="6649" width="17.28515625" style="66" customWidth="1"/>
    <col min="6650" max="6650" width="13.140625" style="66" bestFit="1" customWidth="1"/>
    <col min="6651" max="6651" width="16.28515625" style="66" bestFit="1" customWidth="1"/>
    <col min="6652" max="6652" width="13.140625" style="66" bestFit="1" customWidth="1"/>
    <col min="6653" max="6655" width="14.7109375" style="66" bestFit="1" customWidth="1"/>
    <col min="6656" max="6656" width="16.28515625" style="66" bestFit="1" customWidth="1"/>
    <col min="6657" max="6657" width="17.7109375" style="66" bestFit="1" customWidth="1"/>
    <col min="6658" max="6659" width="14.7109375" style="66" bestFit="1" customWidth="1"/>
    <col min="6660" max="6660" width="27" style="66" customWidth="1"/>
    <col min="6661" max="6662" width="16.28515625" style="66" bestFit="1" customWidth="1"/>
    <col min="6663" max="6664" width="15.7109375" style="66" bestFit="1" customWidth="1"/>
    <col min="6665" max="6665" width="17.140625" style="66" bestFit="1" customWidth="1"/>
    <col min="6666" max="6666" width="18.5703125" style="66" bestFit="1" customWidth="1"/>
    <col min="6667" max="6875" width="9.140625" style="66"/>
    <col min="6876" max="6876" width="8" style="66" bestFit="1" customWidth="1"/>
    <col min="6877" max="6877" width="7.140625" style="66" bestFit="1" customWidth="1"/>
    <col min="6878" max="6878" width="17" style="66" bestFit="1" customWidth="1"/>
    <col min="6879" max="6879" width="20.28515625" style="66" bestFit="1" customWidth="1"/>
    <col min="6880" max="6880" width="2.7109375" style="66" customWidth="1"/>
    <col min="6881" max="6881" width="5.5703125" style="66" customWidth="1"/>
    <col min="6882" max="6882" width="14.42578125" style="66" customWidth="1"/>
    <col min="6883" max="6883" width="18.42578125" style="66" customWidth="1"/>
    <col min="6884" max="6884" width="13" style="66" customWidth="1"/>
    <col min="6885" max="6885" width="16.7109375" style="66" customWidth="1"/>
    <col min="6886" max="6886" width="14.7109375" style="66" customWidth="1"/>
    <col min="6887" max="6887" width="18.42578125" style="66" customWidth="1"/>
    <col min="6888" max="6888" width="16.7109375" style="66" customWidth="1"/>
    <col min="6889" max="6889" width="4.140625" style="66" customWidth="1"/>
    <col min="6890" max="6890" width="7.28515625" style="66" customWidth="1"/>
    <col min="6891" max="6891" width="11.7109375" style="66" customWidth="1"/>
    <col min="6892" max="6892" width="16.5703125" style="66" customWidth="1"/>
    <col min="6893" max="6893" width="16.7109375" style="66" customWidth="1"/>
    <col min="6894" max="6894" width="15.28515625" style="66" customWidth="1"/>
    <col min="6895" max="6895" width="31.7109375" style="66" customWidth="1"/>
    <col min="6896" max="6896" width="9.42578125" style="66" customWidth="1"/>
    <col min="6897" max="6897" width="6.7109375" style="66" customWidth="1"/>
    <col min="6898" max="6898" width="14.85546875" style="66" customWidth="1"/>
    <col min="6899" max="6899" width="15.7109375" style="66" customWidth="1"/>
    <col min="6900" max="6900" width="14.85546875" style="66" customWidth="1"/>
    <col min="6901" max="6901" width="10.85546875" style="66" customWidth="1"/>
    <col min="6902" max="6902" width="12.85546875" style="66" customWidth="1"/>
    <col min="6903" max="6903" width="13.7109375" style="66" bestFit="1" customWidth="1"/>
    <col min="6904" max="6904" width="14.28515625" style="66" bestFit="1" customWidth="1"/>
    <col min="6905" max="6905" width="17.28515625" style="66" customWidth="1"/>
    <col min="6906" max="6906" width="13.140625" style="66" bestFit="1" customWidth="1"/>
    <col min="6907" max="6907" width="16.28515625" style="66" bestFit="1" customWidth="1"/>
    <col min="6908" max="6908" width="13.140625" style="66" bestFit="1" customWidth="1"/>
    <col min="6909" max="6911" width="14.7109375" style="66" bestFit="1" customWidth="1"/>
    <col min="6912" max="6912" width="16.28515625" style="66" bestFit="1" customWidth="1"/>
    <col min="6913" max="6913" width="17.7109375" style="66" bestFit="1" customWidth="1"/>
    <col min="6914" max="6915" width="14.7109375" style="66" bestFit="1" customWidth="1"/>
    <col min="6916" max="6916" width="27" style="66" customWidth="1"/>
    <col min="6917" max="6918" width="16.28515625" style="66" bestFit="1" customWidth="1"/>
    <col min="6919" max="6920" width="15.7109375" style="66" bestFit="1" customWidth="1"/>
    <col min="6921" max="6921" width="17.140625" style="66" bestFit="1" customWidth="1"/>
    <col min="6922" max="6922" width="18.5703125" style="66" bestFit="1" customWidth="1"/>
    <col min="6923" max="7131" width="9.140625" style="66"/>
    <col min="7132" max="7132" width="8" style="66" bestFit="1" customWidth="1"/>
    <col min="7133" max="7133" width="7.140625" style="66" bestFit="1" customWidth="1"/>
    <col min="7134" max="7134" width="17" style="66" bestFit="1" customWidth="1"/>
    <col min="7135" max="7135" width="20.28515625" style="66" bestFit="1" customWidth="1"/>
    <col min="7136" max="7136" width="2.7109375" style="66" customWidth="1"/>
    <col min="7137" max="7137" width="5.5703125" style="66" customWidth="1"/>
    <col min="7138" max="7138" width="14.42578125" style="66" customWidth="1"/>
    <col min="7139" max="7139" width="18.42578125" style="66" customWidth="1"/>
    <col min="7140" max="7140" width="13" style="66" customWidth="1"/>
    <col min="7141" max="7141" width="16.7109375" style="66" customWidth="1"/>
    <col min="7142" max="7142" width="14.7109375" style="66" customWidth="1"/>
    <col min="7143" max="7143" width="18.42578125" style="66" customWidth="1"/>
    <col min="7144" max="7144" width="16.7109375" style="66" customWidth="1"/>
    <col min="7145" max="7145" width="4.140625" style="66" customWidth="1"/>
    <col min="7146" max="7146" width="7.28515625" style="66" customWidth="1"/>
    <col min="7147" max="7147" width="11.7109375" style="66" customWidth="1"/>
    <col min="7148" max="7148" width="16.5703125" style="66" customWidth="1"/>
    <col min="7149" max="7149" width="16.7109375" style="66" customWidth="1"/>
    <col min="7150" max="7150" width="15.28515625" style="66" customWidth="1"/>
    <col min="7151" max="7151" width="31.7109375" style="66" customWidth="1"/>
    <col min="7152" max="7152" width="9.42578125" style="66" customWidth="1"/>
    <col min="7153" max="7153" width="6.7109375" style="66" customWidth="1"/>
    <col min="7154" max="7154" width="14.85546875" style="66" customWidth="1"/>
    <col min="7155" max="7155" width="15.7109375" style="66" customWidth="1"/>
    <col min="7156" max="7156" width="14.85546875" style="66" customWidth="1"/>
    <col min="7157" max="7157" width="10.85546875" style="66" customWidth="1"/>
    <col min="7158" max="7158" width="12.85546875" style="66" customWidth="1"/>
    <col min="7159" max="7159" width="13.7109375" style="66" bestFit="1" customWidth="1"/>
    <col min="7160" max="7160" width="14.28515625" style="66" bestFit="1" customWidth="1"/>
    <col min="7161" max="7161" width="17.28515625" style="66" customWidth="1"/>
    <col min="7162" max="7162" width="13.140625" style="66" bestFit="1" customWidth="1"/>
    <col min="7163" max="7163" width="16.28515625" style="66" bestFit="1" customWidth="1"/>
    <col min="7164" max="7164" width="13.140625" style="66" bestFit="1" customWidth="1"/>
    <col min="7165" max="7167" width="14.7109375" style="66" bestFit="1" customWidth="1"/>
    <col min="7168" max="7168" width="16.28515625" style="66" bestFit="1" customWidth="1"/>
    <col min="7169" max="7169" width="17.7109375" style="66" bestFit="1" customWidth="1"/>
    <col min="7170" max="7171" width="14.7109375" style="66" bestFit="1" customWidth="1"/>
    <col min="7172" max="7172" width="27" style="66" customWidth="1"/>
    <col min="7173" max="7174" width="16.28515625" style="66" bestFit="1" customWidth="1"/>
    <col min="7175" max="7176" width="15.7109375" style="66" bestFit="1" customWidth="1"/>
    <col min="7177" max="7177" width="17.140625" style="66" bestFit="1" customWidth="1"/>
    <col min="7178" max="7178" width="18.5703125" style="66" bestFit="1" customWidth="1"/>
    <col min="7179" max="7387" width="9.140625" style="66"/>
    <col min="7388" max="7388" width="8" style="66" bestFit="1" customWidth="1"/>
    <col min="7389" max="7389" width="7.140625" style="66" bestFit="1" customWidth="1"/>
    <col min="7390" max="7390" width="17" style="66" bestFit="1" customWidth="1"/>
    <col min="7391" max="7391" width="20.28515625" style="66" bestFit="1" customWidth="1"/>
    <col min="7392" max="7392" width="2.7109375" style="66" customWidth="1"/>
    <col min="7393" max="7393" width="5.5703125" style="66" customWidth="1"/>
    <col min="7394" max="7394" width="14.42578125" style="66" customWidth="1"/>
    <col min="7395" max="7395" width="18.42578125" style="66" customWidth="1"/>
    <col min="7396" max="7396" width="13" style="66" customWidth="1"/>
    <col min="7397" max="7397" width="16.7109375" style="66" customWidth="1"/>
    <col min="7398" max="7398" width="14.7109375" style="66" customWidth="1"/>
    <col min="7399" max="7399" width="18.42578125" style="66" customWidth="1"/>
    <col min="7400" max="7400" width="16.7109375" style="66" customWidth="1"/>
    <col min="7401" max="7401" width="4.140625" style="66" customWidth="1"/>
    <col min="7402" max="7402" width="7.28515625" style="66" customWidth="1"/>
    <col min="7403" max="7403" width="11.7109375" style="66" customWidth="1"/>
    <col min="7404" max="7404" width="16.5703125" style="66" customWidth="1"/>
    <col min="7405" max="7405" width="16.7109375" style="66" customWidth="1"/>
    <col min="7406" max="7406" width="15.28515625" style="66" customWidth="1"/>
    <col min="7407" max="7407" width="31.7109375" style="66" customWidth="1"/>
    <col min="7408" max="7408" width="9.42578125" style="66" customWidth="1"/>
    <col min="7409" max="7409" width="6.7109375" style="66" customWidth="1"/>
    <col min="7410" max="7410" width="14.85546875" style="66" customWidth="1"/>
    <col min="7411" max="7411" width="15.7109375" style="66" customWidth="1"/>
    <col min="7412" max="7412" width="14.85546875" style="66" customWidth="1"/>
    <col min="7413" max="7413" width="10.85546875" style="66" customWidth="1"/>
    <col min="7414" max="7414" width="12.85546875" style="66" customWidth="1"/>
    <col min="7415" max="7415" width="13.7109375" style="66" bestFit="1" customWidth="1"/>
    <col min="7416" max="7416" width="14.28515625" style="66" bestFit="1" customWidth="1"/>
    <col min="7417" max="7417" width="17.28515625" style="66" customWidth="1"/>
    <col min="7418" max="7418" width="13.140625" style="66" bestFit="1" customWidth="1"/>
    <col min="7419" max="7419" width="16.28515625" style="66" bestFit="1" customWidth="1"/>
    <col min="7420" max="7420" width="13.140625" style="66" bestFit="1" customWidth="1"/>
    <col min="7421" max="7423" width="14.7109375" style="66" bestFit="1" customWidth="1"/>
    <col min="7424" max="7424" width="16.28515625" style="66" bestFit="1" customWidth="1"/>
    <col min="7425" max="7425" width="17.7109375" style="66" bestFit="1" customWidth="1"/>
    <col min="7426" max="7427" width="14.7109375" style="66" bestFit="1" customWidth="1"/>
    <col min="7428" max="7428" width="27" style="66" customWidth="1"/>
    <col min="7429" max="7430" width="16.28515625" style="66" bestFit="1" customWidth="1"/>
    <col min="7431" max="7432" width="15.7109375" style="66" bestFit="1" customWidth="1"/>
    <col min="7433" max="7433" width="17.140625" style="66" bestFit="1" customWidth="1"/>
    <col min="7434" max="7434" width="18.5703125" style="66" bestFit="1" customWidth="1"/>
    <col min="7435" max="7643" width="9.140625" style="66"/>
    <col min="7644" max="7644" width="8" style="66" bestFit="1" customWidth="1"/>
    <col min="7645" max="7645" width="7.140625" style="66" bestFit="1" customWidth="1"/>
    <col min="7646" max="7646" width="17" style="66" bestFit="1" customWidth="1"/>
    <col min="7647" max="7647" width="20.28515625" style="66" bestFit="1" customWidth="1"/>
    <col min="7648" max="7648" width="2.7109375" style="66" customWidth="1"/>
    <col min="7649" max="7649" width="5.5703125" style="66" customWidth="1"/>
    <col min="7650" max="7650" width="14.42578125" style="66" customWidth="1"/>
    <col min="7651" max="7651" width="18.42578125" style="66" customWidth="1"/>
    <col min="7652" max="7652" width="13" style="66" customWidth="1"/>
    <col min="7653" max="7653" width="16.7109375" style="66" customWidth="1"/>
    <col min="7654" max="7654" width="14.7109375" style="66" customWidth="1"/>
    <col min="7655" max="7655" width="18.42578125" style="66" customWidth="1"/>
    <col min="7656" max="7656" width="16.7109375" style="66" customWidth="1"/>
    <col min="7657" max="7657" width="4.140625" style="66" customWidth="1"/>
    <col min="7658" max="7658" width="7.28515625" style="66" customWidth="1"/>
    <col min="7659" max="7659" width="11.7109375" style="66" customWidth="1"/>
    <col min="7660" max="7660" width="16.5703125" style="66" customWidth="1"/>
    <col min="7661" max="7661" width="16.7109375" style="66" customWidth="1"/>
    <col min="7662" max="7662" width="15.28515625" style="66" customWidth="1"/>
    <col min="7663" max="7663" width="31.7109375" style="66" customWidth="1"/>
    <col min="7664" max="7664" width="9.42578125" style="66" customWidth="1"/>
    <col min="7665" max="7665" width="6.7109375" style="66" customWidth="1"/>
    <col min="7666" max="7666" width="14.85546875" style="66" customWidth="1"/>
    <col min="7667" max="7667" width="15.7109375" style="66" customWidth="1"/>
    <col min="7668" max="7668" width="14.85546875" style="66" customWidth="1"/>
    <col min="7669" max="7669" width="10.85546875" style="66" customWidth="1"/>
    <col min="7670" max="7670" width="12.85546875" style="66" customWidth="1"/>
    <col min="7671" max="7671" width="13.7109375" style="66" bestFit="1" customWidth="1"/>
    <col min="7672" max="7672" width="14.28515625" style="66" bestFit="1" customWidth="1"/>
    <col min="7673" max="7673" width="17.28515625" style="66" customWidth="1"/>
    <col min="7674" max="7674" width="13.140625" style="66" bestFit="1" customWidth="1"/>
    <col min="7675" max="7675" width="16.28515625" style="66" bestFit="1" customWidth="1"/>
    <col min="7676" max="7676" width="13.140625" style="66" bestFit="1" customWidth="1"/>
    <col min="7677" max="7679" width="14.7109375" style="66" bestFit="1" customWidth="1"/>
    <col min="7680" max="7680" width="16.28515625" style="66" bestFit="1" customWidth="1"/>
    <col min="7681" max="7681" width="17.7109375" style="66" bestFit="1" customWidth="1"/>
    <col min="7682" max="7683" width="14.7109375" style="66" bestFit="1" customWidth="1"/>
    <col min="7684" max="7684" width="27" style="66" customWidth="1"/>
    <col min="7685" max="7686" width="16.28515625" style="66" bestFit="1" customWidth="1"/>
    <col min="7687" max="7688" width="15.7109375" style="66" bestFit="1" customWidth="1"/>
    <col min="7689" max="7689" width="17.140625" style="66" bestFit="1" customWidth="1"/>
    <col min="7690" max="7690" width="18.5703125" style="66" bestFit="1" customWidth="1"/>
    <col min="7691" max="7899" width="9.140625" style="66"/>
    <col min="7900" max="7900" width="8" style="66" bestFit="1" customWidth="1"/>
    <col min="7901" max="7901" width="7.140625" style="66" bestFit="1" customWidth="1"/>
    <col min="7902" max="7902" width="17" style="66" bestFit="1" customWidth="1"/>
    <col min="7903" max="7903" width="20.28515625" style="66" bestFit="1" customWidth="1"/>
    <col min="7904" max="7904" width="2.7109375" style="66" customWidth="1"/>
    <col min="7905" max="7905" width="5.5703125" style="66" customWidth="1"/>
    <col min="7906" max="7906" width="14.42578125" style="66" customWidth="1"/>
    <col min="7907" max="7907" width="18.42578125" style="66" customWidth="1"/>
    <col min="7908" max="7908" width="13" style="66" customWidth="1"/>
    <col min="7909" max="7909" width="16.7109375" style="66" customWidth="1"/>
    <col min="7910" max="7910" width="14.7109375" style="66" customWidth="1"/>
    <col min="7911" max="7911" width="18.42578125" style="66" customWidth="1"/>
    <col min="7912" max="7912" width="16.7109375" style="66" customWidth="1"/>
    <col min="7913" max="7913" width="4.140625" style="66" customWidth="1"/>
    <col min="7914" max="7914" width="7.28515625" style="66" customWidth="1"/>
    <col min="7915" max="7915" width="11.7109375" style="66" customWidth="1"/>
    <col min="7916" max="7916" width="16.5703125" style="66" customWidth="1"/>
    <col min="7917" max="7917" width="16.7109375" style="66" customWidth="1"/>
    <col min="7918" max="7918" width="15.28515625" style="66" customWidth="1"/>
    <col min="7919" max="7919" width="31.7109375" style="66" customWidth="1"/>
    <col min="7920" max="7920" width="9.42578125" style="66" customWidth="1"/>
    <col min="7921" max="7921" width="6.7109375" style="66" customWidth="1"/>
    <col min="7922" max="7922" width="14.85546875" style="66" customWidth="1"/>
    <col min="7923" max="7923" width="15.7109375" style="66" customWidth="1"/>
    <col min="7924" max="7924" width="14.85546875" style="66" customWidth="1"/>
    <col min="7925" max="7925" width="10.85546875" style="66" customWidth="1"/>
    <col min="7926" max="7926" width="12.85546875" style="66" customWidth="1"/>
    <col min="7927" max="7927" width="13.7109375" style="66" bestFit="1" customWidth="1"/>
    <col min="7928" max="7928" width="14.28515625" style="66" bestFit="1" customWidth="1"/>
    <col min="7929" max="7929" width="17.28515625" style="66" customWidth="1"/>
    <col min="7930" max="7930" width="13.140625" style="66" bestFit="1" customWidth="1"/>
    <col min="7931" max="7931" width="16.28515625" style="66" bestFit="1" customWidth="1"/>
    <col min="7932" max="7932" width="13.140625" style="66" bestFit="1" customWidth="1"/>
    <col min="7933" max="7935" width="14.7109375" style="66" bestFit="1" customWidth="1"/>
    <col min="7936" max="7936" width="16.28515625" style="66" bestFit="1" customWidth="1"/>
    <col min="7937" max="7937" width="17.7109375" style="66" bestFit="1" customWidth="1"/>
    <col min="7938" max="7939" width="14.7109375" style="66" bestFit="1" customWidth="1"/>
    <col min="7940" max="7940" width="27" style="66" customWidth="1"/>
    <col min="7941" max="7942" width="16.28515625" style="66" bestFit="1" customWidth="1"/>
    <col min="7943" max="7944" width="15.7109375" style="66" bestFit="1" customWidth="1"/>
    <col min="7945" max="7945" width="17.140625" style="66" bestFit="1" customWidth="1"/>
    <col min="7946" max="7946" width="18.5703125" style="66" bestFit="1" customWidth="1"/>
    <col min="7947" max="8155" width="9.140625" style="66"/>
    <col min="8156" max="8156" width="8" style="66" bestFit="1" customWidth="1"/>
    <col min="8157" max="8157" width="7.140625" style="66" bestFit="1" customWidth="1"/>
    <col min="8158" max="8158" width="17" style="66" bestFit="1" customWidth="1"/>
    <col min="8159" max="8159" width="20.28515625" style="66" bestFit="1" customWidth="1"/>
    <col min="8160" max="8160" width="2.7109375" style="66" customWidth="1"/>
    <col min="8161" max="8161" width="5.5703125" style="66" customWidth="1"/>
    <col min="8162" max="8162" width="14.42578125" style="66" customWidth="1"/>
    <col min="8163" max="8163" width="18.42578125" style="66" customWidth="1"/>
    <col min="8164" max="8164" width="13" style="66" customWidth="1"/>
    <col min="8165" max="8165" width="16.7109375" style="66" customWidth="1"/>
    <col min="8166" max="8166" width="14.7109375" style="66" customWidth="1"/>
    <col min="8167" max="8167" width="18.42578125" style="66" customWidth="1"/>
    <col min="8168" max="8168" width="16.7109375" style="66" customWidth="1"/>
    <col min="8169" max="8169" width="4.140625" style="66" customWidth="1"/>
    <col min="8170" max="8170" width="7.28515625" style="66" customWidth="1"/>
    <col min="8171" max="8171" width="11.7109375" style="66" customWidth="1"/>
    <col min="8172" max="8172" width="16.5703125" style="66" customWidth="1"/>
    <col min="8173" max="8173" width="16.7109375" style="66" customWidth="1"/>
    <col min="8174" max="8174" width="15.28515625" style="66" customWidth="1"/>
    <col min="8175" max="8175" width="31.7109375" style="66" customWidth="1"/>
    <col min="8176" max="8176" width="9.42578125" style="66" customWidth="1"/>
    <col min="8177" max="8177" width="6.7109375" style="66" customWidth="1"/>
    <col min="8178" max="8178" width="14.85546875" style="66" customWidth="1"/>
    <col min="8179" max="8179" width="15.7109375" style="66" customWidth="1"/>
    <col min="8180" max="8180" width="14.85546875" style="66" customWidth="1"/>
    <col min="8181" max="8181" width="10.85546875" style="66" customWidth="1"/>
    <col min="8182" max="8182" width="12.85546875" style="66" customWidth="1"/>
    <col min="8183" max="8183" width="13.7109375" style="66" bestFit="1" customWidth="1"/>
    <col min="8184" max="8184" width="14.28515625" style="66" bestFit="1" customWidth="1"/>
    <col min="8185" max="8185" width="17.28515625" style="66" customWidth="1"/>
    <col min="8186" max="8186" width="13.140625" style="66" bestFit="1" customWidth="1"/>
    <col min="8187" max="8187" width="16.28515625" style="66" bestFit="1" customWidth="1"/>
    <col min="8188" max="8188" width="13.140625" style="66" bestFit="1" customWidth="1"/>
    <col min="8189" max="8191" width="14.7109375" style="66" bestFit="1" customWidth="1"/>
    <col min="8192" max="8192" width="16.28515625" style="66" bestFit="1" customWidth="1"/>
    <col min="8193" max="8193" width="17.7109375" style="66" bestFit="1" customWidth="1"/>
    <col min="8194" max="8195" width="14.7109375" style="66" bestFit="1" customWidth="1"/>
    <col min="8196" max="8196" width="27" style="66" customWidth="1"/>
    <col min="8197" max="8198" width="16.28515625" style="66" bestFit="1" customWidth="1"/>
    <col min="8199" max="8200" width="15.7109375" style="66" bestFit="1" customWidth="1"/>
    <col min="8201" max="8201" width="17.140625" style="66" bestFit="1" customWidth="1"/>
    <col min="8202" max="8202" width="18.5703125" style="66" bestFit="1" customWidth="1"/>
    <col min="8203" max="8411" width="9.140625" style="66"/>
    <col min="8412" max="8412" width="8" style="66" bestFit="1" customWidth="1"/>
    <col min="8413" max="8413" width="7.140625" style="66" bestFit="1" customWidth="1"/>
    <col min="8414" max="8414" width="17" style="66" bestFit="1" customWidth="1"/>
    <col min="8415" max="8415" width="20.28515625" style="66" bestFit="1" customWidth="1"/>
    <col min="8416" max="8416" width="2.7109375" style="66" customWidth="1"/>
    <col min="8417" max="8417" width="5.5703125" style="66" customWidth="1"/>
    <col min="8418" max="8418" width="14.42578125" style="66" customWidth="1"/>
    <col min="8419" max="8419" width="18.42578125" style="66" customWidth="1"/>
    <col min="8420" max="8420" width="13" style="66" customWidth="1"/>
    <col min="8421" max="8421" width="16.7109375" style="66" customWidth="1"/>
    <col min="8422" max="8422" width="14.7109375" style="66" customWidth="1"/>
    <col min="8423" max="8423" width="18.42578125" style="66" customWidth="1"/>
    <col min="8424" max="8424" width="16.7109375" style="66" customWidth="1"/>
    <col min="8425" max="8425" width="4.140625" style="66" customWidth="1"/>
    <col min="8426" max="8426" width="7.28515625" style="66" customWidth="1"/>
    <col min="8427" max="8427" width="11.7109375" style="66" customWidth="1"/>
    <col min="8428" max="8428" width="16.5703125" style="66" customWidth="1"/>
    <col min="8429" max="8429" width="16.7109375" style="66" customWidth="1"/>
    <col min="8430" max="8430" width="15.28515625" style="66" customWidth="1"/>
    <col min="8431" max="8431" width="31.7109375" style="66" customWidth="1"/>
    <col min="8432" max="8432" width="9.42578125" style="66" customWidth="1"/>
    <col min="8433" max="8433" width="6.7109375" style="66" customWidth="1"/>
    <col min="8434" max="8434" width="14.85546875" style="66" customWidth="1"/>
    <col min="8435" max="8435" width="15.7109375" style="66" customWidth="1"/>
    <col min="8436" max="8436" width="14.85546875" style="66" customWidth="1"/>
    <col min="8437" max="8437" width="10.85546875" style="66" customWidth="1"/>
    <col min="8438" max="8438" width="12.85546875" style="66" customWidth="1"/>
    <col min="8439" max="8439" width="13.7109375" style="66" bestFit="1" customWidth="1"/>
    <col min="8440" max="8440" width="14.28515625" style="66" bestFit="1" customWidth="1"/>
    <col min="8441" max="8441" width="17.28515625" style="66" customWidth="1"/>
    <col min="8442" max="8442" width="13.140625" style="66" bestFit="1" customWidth="1"/>
    <col min="8443" max="8443" width="16.28515625" style="66" bestFit="1" customWidth="1"/>
    <col min="8444" max="8444" width="13.140625" style="66" bestFit="1" customWidth="1"/>
    <col min="8445" max="8447" width="14.7109375" style="66" bestFit="1" customWidth="1"/>
    <col min="8448" max="8448" width="16.28515625" style="66" bestFit="1" customWidth="1"/>
    <col min="8449" max="8449" width="17.7109375" style="66" bestFit="1" customWidth="1"/>
    <col min="8450" max="8451" width="14.7109375" style="66" bestFit="1" customWidth="1"/>
    <col min="8452" max="8452" width="27" style="66" customWidth="1"/>
    <col min="8453" max="8454" width="16.28515625" style="66" bestFit="1" customWidth="1"/>
    <col min="8455" max="8456" width="15.7109375" style="66" bestFit="1" customWidth="1"/>
    <col min="8457" max="8457" width="17.140625" style="66" bestFit="1" customWidth="1"/>
    <col min="8458" max="8458" width="18.5703125" style="66" bestFit="1" customWidth="1"/>
    <col min="8459" max="8667" width="9.140625" style="66"/>
    <col min="8668" max="8668" width="8" style="66" bestFit="1" customWidth="1"/>
    <col min="8669" max="8669" width="7.140625" style="66" bestFit="1" customWidth="1"/>
    <col min="8670" max="8670" width="17" style="66" bestFit="1" customWidth="1"/>
    <col min="8671" max="8671" width="20.28515625" style="66" bestFit="1" customWidth="1"/>
    <col min="8672" max="8672" width="2.7109375" style="66" customWidth="1"/>
    <col min="8673" max="8673" width="5.5703125" style="66" customWidth="1"/>
    <col min="8674" max="8674" width="14.42578125" style="66" customWidth="1"/>
    <col min="8675" max="8675" width="18.42578125" style="66" customWidth="1"/>
    <col min="8676" max="8676" width="13" style="66" customWidth="1"/>
    <col min="8677" max="8677" width="16.7109375" style="66" customWidth="1"/>
    <col min="8678" max="8678" width="14.7109375" style="66" customWidth="1"/>
    <col min="8679" max="8679" width="18.42578125" style="66" customWidth="1"/>
    <col min="8680" max="8680" width="16.7109375" style="66" customWidth="1"/>
    <col min="8681" max="8681" width="4.140625" style="66" customWidth="1"/>
    <col min="8682" max="8682" width="7.28515625" style="66" customWidth="1"/>
    <col min="8683" max="8683" width="11.7109375" style="66" customWidth="1"/>
    <col min="8684" max="8684" width="16.5703125" style="66" customWidth="1"/>
    <col min="8685" max="8685" width="16.7109375" style="66" customWidth="1"/>
    <col min="8686" max="8686" width="15.28515625" style="66" customWidth="1"/>
    <col min="8687" max="8687" width="31.7109375" style="66" customWidth="1"/>
    <col min="8688" max="8688" width="9.42578125" style="66" customWidth="1"/>
    <col min="8689" max="8689" width="6.7109375" style="66" customWidth="1"/>
    <col min="8690" max="8690" width="14.85546875" style="66" customWidth="1"/>
    <col min="8691" max="8691" width="15.7109375" style="66" customWidth="1"/>
    <col min="8692" max="8692" width="14.85546875" style="66" customWidth="1"/>
    <col min="8693" max="8693" width="10.85546875" style="66" customWidth="1"/>
    <col min="8694" max="8694" width="12.85546875" style="66" customWidth="1"/>
    <col min="8695" max="8695" width="13.7109375" style="66" bestFit="1" customWidth="1"/>
    <col min="8696" max="8696" width="14.28515625" style="66" bestFit="1" customWidth="1"/>
    <col min="8697" max="8697" width="17.28515625" style="66" customWidth="1"/>
    <col min="8698" max="8698" width="13.140625" style="66" bestFit="1" customWidth="1"/>
    <col min="8699" max="8699" width="16.28515625" style="66" bestFit="1" customWidth="1"/>
    <col min="8700" max="8700" width="13.140625" style="66" bestFit="1" customWidth="1"/>
    <col min="8701" max="8703" width="14.7109375" style="66" bestFit="1" customWidth="1"/>
    <col min="8704" max="8704" width="16.28515625" style="66" bestFit="1" customWidth="1"/>
    <col min="8705" max="8705" width="17.7109375" style="66" bestFit="1" customWidth="1"/>
    <col min="8706" max="8707" width="14.7109375" style="66" bestFit="1" customWidth="1"/>
    <col min="8708" max="8708" width="27" style="66" customWidth="1"/>
    <col min="8709" max="8710" width="16.28515625" style="66" bestFit="1" customWidth="1"/>
    <col min="8711" max="8712" width="15.7109375" style="66" bestFit="1" customWidth="1"/>
    <col min="8713" max="8713" width="17.140625" style="66" bestFit="1" customWidth="1"/>
    <col min="8714" max="8714" width="18.5703125" style="66" bestFit="1" customWidth="1"/>
    <col min="8715" max="8923" width="9.140625" style="66"/>
    <col min="8924" max="8924" width="8" style="66" bestFit="1" customWidth="1"/>
    <col min="8925" max="8925" width="7.140625" style="66" bestFit="1" customWidth="1"/>
    <col min="8926" max="8926" width="17" style="66" bestFit="1" customWidth="1"/>
    <col min="8927" max="8927" width="20.28515625" style="66" bestFit="1" customWidth="1"/>
    <col min="8928" max="8928" width="2.7109375" style="66" customWidth="1"/>
    <col min="8929" max="8929" width="5.5703125" style="66" customWidth="1"/>
    <col min="8930" max="8930" width="14.42578125" style="66" customWidth="1"/>
    <col min="8931" max="8931" width="18.42578125" style="66" customWidth="1"/>
    <col min="8932" max="8932" width="13" style="66" customWidth="1"/>
    <col min="8933" max="8933" width="16.7109375" style="66" customWidth="1"/>
    <col min="8934" max="8934" width="14.7109375" style="66" customWidth="1"/>
    <col min="8935" max="8935" width="18.42578125" style="66" customWidth="1"/>
    <col min="8936" max="8936" width="16.7109375" style="66" customWidth="1"/>
    <col min="8937" max="8937" width="4.140625" style="66" customWidth="1"/>
    <col min="8938" max="8938" width="7.28515625" style="66" customWidth="1"/>
    <col min="8939" max="8939" width="11.7109375" style="66" customWidth="1"/>
    <col min="8940" max="8940" width="16.5703125" style="66" customWidth="1"/>
    <col min="8941" max="8941" width="16.7109375" style="66" customWidth="1"/>
    <col min="8942" max="8942" width="15.28515625" style="66" customWidth="1"/>
    <col min="8943" max="8943" width="31.7109375" style="66" customWidth="1"/>
    <col min="8944" max="8944" width="9.42578125" style="66" customWidth="1"/>
    <col min="8945" max="8945" width="6.7109375" style="66" customWidth="1"/>
    <col min="8946" max="8946" width="14.85546875" style="66" customWidth="1"/>
    <col min="8947" max="8947" width="15.7109375" style="66" customWidth="1"/>
    <col min="8948" max="8948" width="14.85546875" style="66" customWidth="1"/>
    <col min="8949" max="8949" width="10.85546875" style="66" customWidth="1"/>
    <col min="8950" max="8950" width="12.85546875" style="66" customWidth="1"/>
    <col min="8951" max="8951" width="13.7109375" style="66" bestFit="1" customWidth="1"/>
    <col min="8952" max="8952" width="14.28515625" style="66" bestFit="1" customWidth="1"/>
    <col min="8953" max="8953" width="17.28515625" style="66" customWidth="1"/>
    <col min="8954" max="8954" width="13.140625" style="66" bestFit="1" customWidth="1"/>
    <col min="8955" max="8955" width="16.28515625" style="66" bestFit="1" customWidth="1"/>
    <col min="8956" max="8956" width="13.140625" style="66" bestFit="1" customWidth="1"/>
    <col min="8957" max="8959" width="14.7109375" style="66" bestFit="1" customWidth="1"/>
    <col min="8960" max="8960" width="16.28515625" style="66" bestFit="1" customWidth="1"/>
    <col min="8961" max="8961" width="17.7109375" style="66" bestFit="1" customWidth="1"/>
    <col min="8962" max="8963" width="14.7109375" style="66" bestFit="1" customWidth="1"/>
    <col min="8964" max="8964" width="27" style="66" customWidth="1"/>
    <col min="8965" max="8966" width="16.28515625" style="66" bestFit="1" customWidth="1"/>
    <col min="8967" max="8968" width="15.7109375" style="66" bestFit="1" customWidth="1"/>
    <col min="8969" max="8969" width="17.140625" style="66" bestFit="1" customWidth="1"/>
    <col min="8970" max="8970" width="18.5703125" style="66" bestFit="1" customWidth="1"/>
    <col min="8971" max="9179" width="9.140625" style="66"/>
    <col min="9180" max="9180" width="8" style="66" bestFit="1" customWidth="1"/>
    <col min="9181" max="9181" width="7.140625" style="66" bestFit="1" customWidth="1"/>
    <col min="9182" max="9182" width="17" style="66" bestFit="1" customWidth="1"/>
    <col min="9183" max="9183" width="20.28515625" style="66" bestFit="1" customWidth="1"/>
    <col min="9184" max="9184" width="2.7109375" style="66" customWidth="1"/>
    <col min="9185" max="9185" width="5.5703125" style="66" customWidth="1"/>
    <col min="9186" max="9186" width="14.42578125" style="66" customWidth="1"/>
    <col min="9187" max="9187" width="18.42578125" style="66" customWidth="1"/>
    <col min="9188" max="9188" width="13" style="66" customWidth="1"/>
    <col min="9189" max="9189" width="16.7109375" style="66" customWidth="1"/>
    <col min="9190" max="9190" width="14.7109375" style="66" customWidth="1"/>
    <col min="9191" max="9191" width="18.42578125" style="66" customWidth="1"/>
    <col min="9192" max="9192" width="16.7109375" style="66" customWidth="1"/>
    <col min="9193" max="9193" width="4.140625" style="66" customWidth="1"/>
    <col min="9194" max="9194" width="7.28515625" style="66" customWidth="1"/>
    <col min="9195" max="9195" width="11.7109375" style="66" customWidth="1"/>
    <col min="9196" max="9196" width="16.5703125" style="66" customWidth="1"/>
    <col min="9197" max="9197" width="16.7109375" style="66" customWidth="1"/>
    <col min="9198" max="9198" width="15.28515625" style="66" customWidth="1"/>
    <col min="9199" max="9199" width="31.7109375" style="66" customWidth="1"/>
    <col min="9200" max="9200" width="9.42578125" style="66" customWidth="1"/>
    <col min="9201" max="9201" width="6.7109375" style="66" customWidth="1"/>
    <col min="9202" max="9202" width="14.85546875" style="66" customWidth="1"/>
    <col min="9203" max="9203" width="15.7109375" style="66" customWidth="1"/>
    <col min="9204" max="9204" width="14.85546875" style="66" customWidth="1"/>
    <col min="9205" max="9205" width="10.85546875" style="66" customWidth="1"/>
    <col min="9206" max="9206" width="12.85546875" style="66" customWidth="1"/>
    <col min="9207" max="9207" width="13.7109375" style="66" bestFit="1" customWidth="1"/>
    <col min="9208" max="9208" width="14.28515625" style="66" bestFit="1" customWidth="1"/>
    <col min="9209" max="9209" width="17.28515625" style="66" customWidth="1"/>
    <col min="9210" max="9210" width="13.140625" style="66" bestFit="1" customWidth="1"/>
    <col min="9211" max="9211" width="16.28515625" style="66" bestFit="1" customWidth="1"/>
    <col min="9212" max="9212" width="13.140625" style="66" bestFit="1" customWidth="1"/>
    <col min="9213" max="9215" width="14.7109375" style="66" bestFit="1" customWidth="1"/>
    <col min="9216" max="9216" width="16.28515625" style="66" bestFit="1" customWidth="1"/>
    <col min="9217" max="9217" width="17.7109375" style="66" bestFit="1" customWidth="1"/>
    <col min="9218" max="9219" width="14.7109375" style="66" bestFit="1" customWidth="1"/>
    <col min="9220" max="9220" width="27" style="66" customWidth="1"/>
    <col min="9221" max="9222" width="16.28515625" style="66" bestFit="1" customWidth="1"/>
    <col min="9223" max="9224" width="15.7109375" style="66" bestFit="1" customWidth="1"/>
    <col min="9225" max="9225" width="17.140625" style="66" bestFit="1" customWidth="1"/>
    <col min="9226" max="9226" width="18.5703125" style="66" bestFit="1" customWidth="1"/>
    <col min="9227" max="9435" width="9.140625" style="66"/>
    <col min="9436" max="9436" width="8" style="66" bestFit="1" customWidth="1"/>
    <col min="9437" max="9437" width="7.140625" style="66" bestFit="1" customWidth="1"/>
    <col min="9438" max="9438" width="17" style="66" bestFit="1" customWidth="1"/>
    <col min="9439" max="9439" width="20.28515625" style="66" bestFit="1" customWidth="1"/>
    <col min="9440" max="9440" width="2.7109375" style="66" customWidth="1"/>
    <col min="9441" max="9441" width="5.5703125" style="66" customWidth="1"/>
    <col min="9442" max="9442" width="14.42578125" style="66" customWidth="1"/>
    <col min="9443" max="9443" width="18.42578125" style="66" customWidth="1"/>
    <col min="9444" max="9444" width="13" style="66" customWidth="1"/>
    <col min="9445" max="9445" width="16.7109375" style="66" customWidth="1"/>
    <col min="9446" max="9446" width="14.7109375" style="66" customWidth="1"/>
    <col min="9447" max="9447" width="18.42578125" style="66" customWidth="1"/>
    <col min="9448" max="9448" width="16.7109375" style="66" customWidth="1"/>
    <col min="9449" max="9449" width="4.140625" style="66" customWidth="1"/>
    <col min="9450" max="9450" width="7.28515625" style="66" customWidth="1"/>
    <col min="9451" max="9451" width="11.7109375" style="66" customWidth="1"/>
    <col min="9452" max="9452" width="16.5703125" style="66" customWidth="1"/>
    <col min="9453" max="9453" width="16.7109375" style="66" customWidth="1"/>
    <col min="9454" max="9454" width="15.28515625" style="66" customWidth="1"/>
    <col min="9455" max="9455" width="31.7109375" style="66" customWidth="1"/>
    <col min="9456" max="9456" width="9.42578125" style="66" customWidth="1"/>
    <col min="9457" max="9457" width="6.7109375" style="66" customWidth="1"/>
    <col min="9458" max="9458" width="14.85546875" style="66" customWidth="1"/>
    <col min="9459" max="9459" width="15.7109375" style="66" customWidth="1"/>
    <col min="9460" max="9460" width="14.85546875" style="66" customWidth="1"/>
    <col min="9461" max="9461" width="10.85546875" style="66" customWidth="1"/>
    <col min="9462" max="9462" width="12.85546875" style="66" customWidth="1"/>
    <col min="9463" max="9463" width="13.7109375" style="66" bestFit="1" customWidth="1"/>
    <col min="9464" max="9464" width="14.28515625" style="66" bestFit="1" customWidth="1"/>
    <col min="9465" max="9465" width="17.28515625" style="66" customWidth="1"/>
    <col min="9466" max="9466" width="13.140625" style="66" bestFit="1" customWidth="1"/>
    <col min="9467" max="9467" width="16.28515625" style="66" bestFit="1" customWidth="1"/>
    <col min="9468" max="9468" width="13.140625" style="66" bestFit="1" customWidth="1"/>
    <col min="9469" max="9471" width="14.7109375" style="66" bestFit="1" customWidth="1"/>
    <col min="9472" max="9472" width="16.28515625" style="66" bestFit="1" customWidth="1"/>
    <col min="9473" max="9473" width="17.7109375" style="66" bestFit="1" customWidth="1"/>
    <col min="9474" max="9475" width="14.7109375" style="66" bestFit="1" customWidth="1"/>
    <col min="9476" max="9476" width="27" style="66" customWidth="1"/>
    <col min="9477" max="9478" width="16.28515625" style="66" bestFit="1" customWidth="1"/>
    <col min="9479" max="9480" width="15.7109375" style="66" bestFit="1" customWidth="1"/>
    <col min="9481" max="9481" width="17.140625" style="66" bestFit="1" customWidth="1"/>
    <col min="9482" max="9482" width="18.5703125" style="66" bestFit="1" customWidth="1"/>
    <col min="9483" max="9691" width="9.140625" style="66"/>
    <col min="9692" max="9692" width="8" style="66" bestFit="1" customWidth="1"/>
    <col min="9693" max="9693" width="7.140625" style="66" bestFit="1" customWidth="1"/>
    <col min="9694" max="9694" width="17" style="66" bestFit="1" customWidth="1"/>
    <col min="9695" max="9695" width="20.28515625" style="66" bestFit="1" customWidth="1"/>
    <col min="9696" max="9696" width="2.7109375" style="66" customWidth="1"/>
    <col min="9697" max="9697" width="5.5703125" style="66" customWidth="1"/>
    <col min="9698" max="9698" width="14.42578125" style="66" customWidth="1"/>
    <col min="9699" max="9699" width="18.42578125" style="66" customWidth="1"/>
    <col min="9700" max="9700" width="13" style="66" customWidth="1"/>
    <col min="9701" max="9701" width="16.7109375" style="66" customWidth="1"/>
    <col min="9702" max="9702" width="14.7109375" style="66" customWidth="1"/>
    <col min="9703" max="9703" width="18.42578125" style="66" customWidth="1"/>
    <col min="9704" max="9704" width="16.7109375" style="66" customWidth="1"/>
    <col min="9705" max="9705" width="4.140625" style="66" customWidth="1"/>
    <col min="9706" max="9706" width="7.28515625" style="66" customWidth="1"/>
    <col min="9707" max="9707" width="11.7109375" style="66" customWidth="1"/>
    <col min="9708" max="9708" width="16.5703125" style="66" customWidth="1"/>
    <col min="9709" max="9709" width="16.7109375" style="66" customWidth="1"/>
    <col min="9710" max="9710" width="15.28515625" style="66" customWidth="1"/>
    <col min="9711" max="9711" width="31.7109375" style="66" customWidth="1"/>
    <col min="9712" max="9712" width="9.42578125" style="66" customWidth="1"/>
    <col min="9713" max="9713" width="6.7109375" style="66" customWidth="1"/>
    <col min="9714" max="9714" width="14.85546875" style="66" customWidth="1"/>
    <col min="9715" max="9715" width="15.7109375" style="66" customWidth="1"/>
    <col min="9716" max="9716" width="14.85546875" style="66" customWidth="1"/>
    <col min="9717" max="9717" width="10.85546875" style="66" customWidth="1"/>
    <col min="9718" max="9718" width="12.85546875" style="66" customWidth="1"/>
    <col min="9719" max="9719" width="13.7109375" style="66" bestFit="1" customWidth="1"/>
    <col min="9720" max="9720" width="14.28515625" style="66" bestFit="1" customWidth="1"/>
    <col min="9721" max="9721" width="17.28515625" style="66" customWidth="1"/>
    <col min="9722" max="9722" width="13.140625" style="66" bestFit="1" customWidth="1"/>
    <col min="9723" max="9723" width="16.28515625" style="66" bestFit="1" customWidth="1"/>
    <col min="9724" max="9724" width="13.140625" style="66" bestFit="1" customWidth="1"/>
    <col min="9725" max="9727" width="14.7109375" style="66" bestFit="1" customWidth="1"/>
    <col min="9728" max="9728" width="16.28515625" style="66" bestFit="1" customWidth="1"/>
    <col min="9729" max="9729" width="17.7109375" style="66" bestFit="1" customWidth="1"/>
    <col min="9730" max="9731" width="14.7109375" style="66" bestFit="1" customWidth="1"/>
    <col min="9732" max="9732" width="27" style="66" customWidth="1"/>
    <col min="9733" max="9734" width="16.28515625" style="66" bestFit="1" customWidth="1"/>
    <col min="9735" max="9736" width="15.7109375" style="66" bestFit="1" customWidth="1"/>
    <col min="9737" max="9737" width="17.140625" style="66" bestFit="1" customWidth="1"/>
    <col min="9738" max="9738" width="18.5703125" style="66" bestFit="1" customWidth="1"/>
    <col min="9739" max="9947" width="9.140625" style="66"/>
    <col min="9948" max="9948" width="8" style="66" bestFit="1" customWidth="1"/>
    <col min="9949" max="9949" width="7.140625" style="66" bestFit="1" customWidth="1"/>
    <col min="9950" max="9950" width="17" style="66" bestFit="1" customWidth="1"/>
    <col min="9951" max="9951" width="20.28515625" style="66" bestFit="1" customWidth="1"/>
    <col min="9952" max="9952" width="2.7109375" style="66" customWidth="1"/>
    <col min="9953" max="9953" width="5.5703125" style="66" customWidth="1"/>
    <col min="9954" max="9954" width="14.42578125" style="66" customWidth="1"/>
    <col min="9955" max="9955" width="18.42578125" style="66" customWidth="1"/>
    <col min="9956" max="9956" width="13" style="66" customWidth="1"/>
    <col min="9957" max="9957" width="16.7109375" style="66" customWidth="1"/>
    <col min="9958" max="9958" width="14.7109375" style="66" customWidth="1"/>
    <col min="9959" max="9959" width="18.42578125" style="66" customWidth="1"/>
    <col min="9960" max="9960" width="16.7109375" style="66" customWidth="1"/>
    <col min="9961" max="9961" width="4.140625" style="66" customWidth="1"/>
    <col min="9962" max="9962" width="7.28515625" style="66" customWidth="1"/>
    <col min="9963" max="9963" width="11.7109375" style="66" customWidth="1"/>
    <col min="9964" max="9964" width="16.5703125" style="66" customWidth="1"/>
    <col min="9965" max="9965" width="16.7109375" style="66" customWidth="1"/>
    <col min="9966" max="9966" width="15.28515625" style="66" customWidth="1"/>
    <col min="9967" max="9967" width="31.7109375" style="66" customWidth="1"/>
    <col min="9968" max="9968" width="9.42578125" style="66" customWidth="1"/>
    <col min="9969" max="9969" width="6.7109375" style="66" customWidth="1"/>
    <col min="9970" max="9970" width="14.85546875" style="66" customWidth="1"/>
    <col min="9971" max="9971" width="15.7109375" style="66" customWidth="1"/>
    <col min="9972" max="9972" width="14.85546875" style="66" customWidth="1"/>
    <col min="9973" max="9973" width="10.85546875" style="66" customWidth="1"/>
    <col min="9974" max="9974" width="12.85546875" style="66" customWidth="1"/>
    <col min="9975" max="9975" width="13.7109375" style="66" bestFit="1" customWidth="1"/>
    <col min="9976" max="9976" width="14.28515625" style="66" bestFit="1" customWidth="1"/>
    <col min="9977" max="9977" width="17.28515625" style="66" customWidth="1"/>
    <col min="9978" max="9978" width="13.140625" style="66" bestFit="1" customWidth="1"/>
    <col min="9979" max="9979" width="16.28515625" style="66" bestFit="1" customWidth="1"/>
    <col min="9980" max="9980" width="13.140625" style="66" bestFit="1" customWidth="1"/>
    <col min="9981" max="9983" width="14.7109375" style="66" bestFit="1" customWidth="1"/>
    <col min="9984" max="9984" width="16.28515625" style="66" bestFit="1" customWidth="1"/>
    <col min="9985" max="9985" width="17.7109375" style="66" bestFit="1" customWidth="1"/>
    <col min="9986" max="9987" width="14.7109375" style="66" bestFit="1" customWidth="1"/>
    <col min="9988" max="9988" width="27" style="66" customWidth="1"/>
    <col min="9989" max="9990" width="16.28515625" style="66" bestFit="1" customWidth="1"/>
    <col min="9991" max="9992" width="15.7109375" style="66" bestFit="1" customWidth="1"/>
    <col min="9993" max="9993" width="17.140625" style="66" bestFit="1" customWidth="1"/>
    <col min="9994" max="9994" width="18.5703125" style="66" bestFit="1" customWidth="1"/>
    <col min="9995" max="10203" width="9.140625" style="66"/>
    <col min="10204" max="10204" width="8" style="66" bestFit="1" customWidth="1"/>
    <col min="10205" max="10205" width="7.140625" style="66" bestFit="1" customWidth="1"/>
    <col min="10206" max="10206" width="17" style="66" bestFit="1" customWidth="1"/>
    <col min="10207" max="10207" width="20.28515625" style="66" bestFit="1" customWidth="1"/>
    <col min="10208" max="10208" width="2.7109375" style="66" customWidth="1"/>
    <col min="10209" max="10209" width="5.5703125" style="66" customWidth="1"/>
    <col min="10210" max="10210" width="14.42578125" style="66" customWidth="1"/>
    <col min="10211" max="10211" width="18.42578125" style="66" customWidth="1"/>
    <col min="10212" max="10212" width="13" style="66" customWidth="1"/>
    <col min="10213" max="10213" width="16.7109375" style="66" customWidth="1"/>
    <col min="10214" max="10214" width="14.7109375" style="66" customWidth="1"/>
    <col min="10215" max="10215" width="18.42578125" style="66" customWidth="1"/>
    <col min="10216" max="10216" width="16.7109375" style="66" customWidth="1"/>
    <col min="10217" max="10217" width="4.140625" style="66" customWidth="1"/>
    <col min="10218" max="10218" width="7.28515625" style="66" customWidth="1"/>
    <col min="10219" max="10219" width="11.7109375" style="66" customWidth="1"/>
    <col min="10220" max="10220" width="16.5703125" style="66" customWidth="1"/>
    <col min="10221" max="10221" width="16.7109375" style="66" customWidth="1"/>
    <col min="10222" max="10222" width="15.28515625" style="66" customWidth="1"/>
    <col min="10223" max="10223" width="31.7109375" style="66" customWidth="1"/>
    <col min="10224" max="10224" width="9.42578125" style="66" customWidth="1"/>
    <col min="10225" max="10225" width="6.7109375" style="66" customWidth="1"/>
    <col min="10226" max="10226" width="14.85546875" style="66" customWidth="1"/>
    <col min="10227" max="10227" width="15.7109375" style="66" customWidth="1"/>
    <col min="10228" max="10228" width="14.85546875" style="66" customWidth="1"/>
    <col min="10229" max="10229" width="10.85546875" style="66" customWidth="1"/>
    <col min="10230" max="10230" width="12.85546875" style="66" customWidth="1"/>
    <col min="10231" max="10231" width="13.7109375" style="66" bestFit="1" customWidth="1"/>
    <col min="10232" max="10232" width="14.28515625" style="66" bestFit="1" customWidth="1"/>
    <col min="10233" max="10233" width="17.28515625" style="66" customWidth="1"/>
    <col min="10234" max="10234" width="13.140625" style="66" bestFit="1" customWidth="1"/>
    <col min="10235" max="10235" width="16.28515625" style="66" bestFit="1" customWidth="1"/>
    <col min="10236" max="10236" width="13.140625" style="66" bestFit="1" customWidth="1"/>
    <col min="10237" max="10239" width="14.7109375" style="66" bestFit="1" customWidth="1"/>
    <col min="10240" max="10240" width="16.28515625" style="66" bestFit="1" customWidth="1"/>
    <col min="10241" max="10241" width="17.7109375" style="66" bestFit="1" customWidth="1"/>
    <col min="10242" max="10243" width="14.7109375" style="66" bestFit="1" customWidth="1"/>
    <col min="10244" max="10244" width="27" style="66" customWidth="1"/>
    <col min="10245" max="10246" width="16.28515625" style="66" bestFit="1" customWidth="1"/>
    <col min="10247" max="10248" width="15.7109375" style="66" bestFit="1" customWidth="1"/>
    <col min="10249" max="10249" width="17.140625" style="66" bestFit="1" customWidth="1"/>
    <col min="10250" max="10250" width="18.5703125" style="66" bestFit="1" customWidth="1"/>
    <col min="10251" max="10459" width="9.140625" style="66"/>
    <col min="10460" max="10460" width="8" style="66" bestFit="1" customWidth="1"/>
    <col min="10461" max="10461" width="7.140625" style="66" bestFit="1" customWidth="1"/>
    <col min="10462" max="10462" width="17" style="66" bestFit="1" customWidth="1"/>
    <col min="10463" max="10463" width="20.28515625" style="66" bestFit="1" customWidth="1"/>
    <col min="10464" max="10464" width="2.7109375" style="66" customWidth="1"/>
    <col min="10465" max="10465" width="5.5703125" style="66" customWidth="1"/>
    <col min="10466" max="10466" width="14.42578125" style="66" customWidth="1"/>
    <col min="10467" max="10467" width="18.42578125" style="66" customWidth="1"/>
    <col min="10468" max="10468" width="13" style="66" customWidth="1"/>
    <col min="10469" max="10469" width="16.7109375" style="66" customWidth="1"/>
    <col min="10470" max="10470" width="14.7109375" style="66" customWidth="1"/>
    <col min="10471" max="10471" width="18.42578125" style="66" customWidth="1"/>
    <col min="10472" max="10472" width="16.7109375" style="66" customWidth="1"/>
    <col min="10473" max="10473" width="4.140625" style="66" customWidth="1"/>
    <col min="10474" max="10474" width="7.28515625" style="66" customWidth="1"/>
    <col min="10475" max="10475" width="11.7109375" style="66" customWidth="1"/>
    <col min="10476" max="10476" width="16.5703125" style="66" customWidth="1"/>
    <col min="10477" max="10477" width="16.7109375" style="66" customWidth="1"/>
    <col min="10478" max="10478" width="15.28515625" style="66" customWidth="1"/>
    <col min="10479" max="10479" width="31.7109375" style="66" customWidth="1"/>
    <col min="10480" max="10480" width="9.42578125" style="66" customWidth="1"/>
    <col min="10481" max="10481" width="6.7109375" style="66" customWidth="1"/>
    <col min="10482" max="10482" width="14.85546875" style="66" customWidth="1"/>
    <col min="10483" max="10483" width="15.7109375" style="66" customWidth="1"/>
    <col min="10484" max="10484" width="14.85546875" style="66" customWidth="1"/>
    <col min="10485" max="10485" width="10.85546875" style="66" customWidth="1"/>
    <col min="10486" max="10486" width="12.85546875" style="66" customWidth="1"/>
    <col min="10487" max="10487" width="13.7109375" style="66" bestFit="1" customWidth="1"/>
    <col min="10488" max="10488" width="14.28515625" style="66" bestFit="1" customWidth="1"/>
    <col min="10489" max="10489" width="17.28515625" style="66" customWidth="1"/>
    <col min="10490" max="10490" width="13.140625" style="66" bestFit="1" customWidth="1"/>
    <col min="10491" max="10491" width="16.28515625" style="66" bestFit="1" customWidth="1"/>
    <col min="10492" max="10492" width="13.140625" style="66" bestFit="1" customWidth="1"/>
    <col min="10493" max="10495" width="14.7109375" style="66" bestFit="1" customWidth="1"/>
    <col min="10496" max="10496" width="16.28515625" style="66" bestFit="1" customWidth="1"/>
    <col min="10497" max="10497" width="17.7109375" style="66" bestFit="1" customWidth="1"/>
    <col min="10498" max="10499" width="14.7109375" style="66" bestFit="1" customWidth="1"/>
    <col min="10500" max="10500" width="27" style="66" customWidth="1"/>
    <col min="10501" max="10502" width="16.28515625" style="66" bestFit="1" customWidth="1"/>
    <col min="10503" max="10504" width="15.7109375" style="66" bestFit="1" customWidth="1"/>
    <col min="10505" max="10505" width="17.140625" style="66" bestFit="1" customWidth="1"/>
    <col min="10506" max="10506" width="18.5703125" style="66" bestFit="1" customWidth="1"/>
    <col min="10507" max="10715" width="9.140625" style="66"/>
    <col min="10716" max="10716" width="8" style="66" bestFit="1" customWidth="1"/>
    <col min="10717" max="10717" width="7.140625" style="66" bestFit="1" customWidth="1"/>
    <col min="10718" max="10718" width="17" style="66" bestFit="1" customWidth="1"/>
    <col min="10719" max="10719" width="20.28515625" style="66" bestFit="1" customWidth="1"/>
    <col min="10720" max="10720" width="2.7109375" style="66" customWidth="1"/>
    <col min="10721" max="10721" width="5.5703125" style="66" customWidth="1"/>
    <col min="10722" max="10722" width="14.42578125" style="66" customWidth="1"/>
    <col min="10723" max="10723" width="18.42578125" style="66" customWidth="1"/>
    <col min="10724" max="10724" width="13" style="66" customWidth="1"/>
    <col min="10725" max="10725" width="16.7109375" style="66" customWidth="1"/>
    <col min="10726" max="10726" width="14.7109375" style="66" customWidth="1"/>
    <col min="10727" max="10727" width="18.42578125" style="66" customWidth="1"/>
    <col min="10728" max="10728" width="16.7109375" style="66" customWidth="1"/>
    <col min="10729" max="10729" width="4.140625" style="66" customWidth="1"/>
    <col min="10730" max="10730" width="7.28515625" style="66" customWidth="1"/>
    <col min="10731" max="10731" width="11.7109375" style="66" customWidth="1"/>
    <col min="10732" max="10732" width="16.5703125" style="66" customWidth="1"/>
    <col min="10733" max="10733" width="16.7109375" style="66" customWidth="1"/>
    <col min="10734" max="10734" width="15.28515625" style="66" customWidth="1"/>
    <col min="10735" max="10735" width="31.7109375" style="66" customWidth="1"/>
    <col min="10736" max="10736" width="9.42578125" style="66" customWidth="1"/>
    <col min="10737" max="10737" width="6.7109375" style="66" customWidth="1"/>
    <col min="10738" max="10738" width="14.85546875" style="66" customWidth="1"/>
    <col min="10739" max="10739" width="15.7109375" style="66" customWidth="1"/>
    <col min="10740" max="10740" width="14.85546875" style="66" customWidth="1"/>
    <col min="10741" max="10741" width="10.85546875" style="66" customWidth="1"/>
    <col min="10742" max="10742" width="12.85546875" style="66" customWidth="1"/>
    <col min="10743" max="10743" width="13.7109375" style="66" bestFit="1" customWidth="1"/>
    <col min="10744" max="10744" width="14.28515625" style="66" bestFit="1" customWidth="1"/>
    <col min="10745" max="10745" width="17.28515625" style="66" customWidth="1"/>
    <col min="10746" max="10746" width="13.140625" style="66" bestFit="1" customWidth="1"/>
    <col min="10747" max="10747" width="16.28515625" style="66" bestFit="1" customWidth="1"/>
    <col min="10748" max="10748" width="13.140625" style="66" bestFit="1" customWidth="1"/>
    <col min="10749" max="10751" width="14.7109375" style="66" bestFit="1" customWidth="1"/>
    <col min="10752" max="10752" width="16.28515625" style="66" bestFit="1" customWidth="1"/>
    <col min="10753" max="10753" width="17.7109375" style="66" bestFit="1" customWidth="1"/>
    <col min="10754" max="10755" width="14.7109375" style="66" bestFit="1" customWidth="1"/>
    <col min="10756" max="10756" width="27" style="66" customWidth="1"/>
    <col min="10757" max="10758" width="16.28515625" style="66" bestFit="1" customWidth="1"/>
    <col min="10759" max="10760" width="15.7109375" style="66" bestFit="1" customWidth="1"/>
    <col min="10761" max="10761" width="17.140625" style="66" bestFit="1" customWidth="1"/>
    <col min="10762" max="10762" width="18.5703125" style="66" bestFit="1" customWidth="1"/>
    <col min="10763" max="10971" width="9.140625" style="66"/>
    <col min="10972" max="10972" width="8" style="66" bestFit="1" customWidth="1"/>
    <col min="10973" max="10973" width="7.140625" style="66" bestFit="1" customWidth="1"/>
    <col min="10974" max="10974" width="17" style="66" bestFit="1" customWidth="1"/>
    <col min="10975" max="10975" width="20.28515625" style="66" bestFit="1" customWidth="1"/>
    <col min="10976" max="10976" width="2.7109375" style="66" customWidth="1"/>
    <col min="10977" max="10977" width="5.5703125" style="66" customWidth="1"/>
    <col min="10978" max="10978" width="14.42578125" style="66" customWidth="1"/>
    <col min="10979" max="10979" width="18.42578125" style="66" customWidth="1"/>
    <col min="10980" max="10980" width="13" style="66" customWidth="1"/>
    <col min="10981" max="10981" width="16.7109375" style="66" customWidth="1"/>
    <col min="10982" max="10982" width="14.7109375" style="66" customWidth="1"/>
    <col min="10983" max="10983" width="18.42578125" style="66" customWidth="1"/>
    <col min="10984" max="10984" width="16.7109375" style="66" customWidth="1"/>
    <col min="10985" max="10985" width="4.140625" style="66" customWidth="1"/>
    <col min="10986" max="10986" width="7.28515625" style="66" customWidth="1"/>
    <col min="10987" max="10987" width="11.7109375" style="66" customWidth="1"/>
    <col min="10988" max="10988" width="16.5703125" style="66" customWidth="1"/>
    <col min="10989" max="10989" width="16.7109375" style="66" customWidth="1"/>
    <col min="10990" max="10990" width="15.28515625" style="66" customWidth="1"/>
    <col min="10991" max="10991" width="31.7109375" style="66" customWidth="1"/>
    <col min="10992" max="10992" width="9.42578125" style="66" customWidth="1"/>
    <col min="10993" max="10993" width="6.7109375" style="66" customWidth="1"/>
    <col min="10994" max="10994" width="14.85546875" style="66" customWidth="1"/>
    <col min="10995" max="10995" width="15.7109375" style="66" customWidth="1"/>
    <col min="10996" max="10996" width="14.85546875" style="66" customWidth="1"/>
    <col min="10997" max="10997" width="10.85546875" style="66" customWidth="1"/>
    <col min="10998" max="10998" width="12.85546875" style="66" customWidth="1"/>
    <col min="10999" max="10999" width="13.7109375" style="66" bestFit="1" customWidth="1"/>
    <col min="11000" max="11000" width="14.28515625" style="66" bestFit="1" customWidth="1"/>
    <col min="11001" max="11001" width="17.28515625" style="66" customWidth="1"/>
    <col min="11002" max="11002" width="13.140625" style="66" bestFit="1" customWidth="1"/>
    <col min="11003" max="11003" width="16.28515625" style="66" bestFit="1" customWidth="1"/>
    <col min="11004" max="11004" width="13.140625" style="66" bestFit="1" customWidth="1"/>
    <col min="11005" max="11007" width="14.7109375" style="66" bestFit="1" customWidth="1"/>
    <col min="11008" max="11008" width="16.28515625" style="66" bestFit="1" customWidth="1"/>
    <col min="11009" max="11009" width="17.7109375" style="66" bestFit="1" customWidth="1"/>
    <col min="11010" max="11011" width="14.7109375" style="66" bestFit="1" customWidth="1"/>
    <col min="11012" max="11012" width="27" style="66" customWidth="1"/>
    <col min="11013" max="11014" width="16.28515625" style="66" bestFit="1" customWidth="1"/>
    <col min="11015" max="11016" width="15.7109375" style="66" bestFit="1" customWidth="1"/>
    <col min="11017" max="11017" width="17.140625" style="66" bestFit="1" customWidth="1"/>
    <col min="11018" max="11018" width="18.5703125" style="66" bestFit="1" customWidth="1"/>
    <col min="11019" max="11227" width="9.140625" style="66"/>
    <col min="11228" max="11228" width="8" style="66" bestFit="1" customWidth="1"/>
    <col min="11229" max="11229" width="7.140625" style="66" bestFit="1" customWidth="1"/>
    <col min="11230" max="11230" width="17" style="66" bestFit="1" customWidth="1"/>
    <col min="11231" max="11231" width="20.28515625" style="66" bestFit="1" customWidth="1"/>
    <col min="11232" max="11232" width="2.7109375" style="66" customWidth="1"/>
    <col min="11233" max="11233" width="5.5703125" style="66" customWidth="1"/>
    <col min="11234" max="11234" width="14.42578125" style="66" customWidth="1"/>
    <col min="11235" max="11235" width="18.42578125" style="66" customWidth="1"/>
    <col min="11236" max="11236" width="13" style="66" customWidth="1"/>
    <col min="11237" max="11237" width="16.7109375" style="66" customWidth="1"/>
    <col min="11238" max="11238" width="14.7109375" style="66" customWidth="1"/>
    <col min="11239" max="11239" width="18.42578125" style="66" customWidth="1"/>
    <col min="11240" max="11240" width="16.7109375" style="66" customWidth="1"/>
    <col min="11241" max="11241" width="4.140625" style="66" customWidth="1"/>
    <col min="11242" max="11242" width="7.28515625" style="66" customWidth="1"/>
    <col min="11243" max="11243" width="11.7109375" style="66" customWidth="1"/>
    <col min="11244" max="11244" width="16.5703125" style="66" customWidth="1"/>
    <col min="11245" max="11245" width="16.7109375" style="66" customWidth="1"/>
    <col min="11246" max="11246" width="15.28515625" style="66" customWidth="1"/>
    <col min="11247" max="11247" width="31.7109375" style="66" customWidth="1"/>
    <col min="11248" max="11248" width="9.42578125" style="66" customWidth="1"/>
    <col min="11249" max="11249" width="6.7109375" style="66" customWidth="1"/>
    <col min="11250" max="11250" width="14.85546875" style="66" customWidth="1"/>
    <col min="11251" max="11251" width="15.7109375" style="66" customWidth="1"/>
    <col min="11252" max="11252" width="14.85546875" style="66" customWidth="1"/>
    <col min="11253" max="11253" width="10.85546875" style="66" customWidth="1"/>
    <col min="11254" max="11254" width="12.85546875" style="66" customWidth="1"/>
    <col min="11255" max="11255" width="13.7109375" style="66" bestFit="1" customWidth="1"/>
    <col min="11256" max="11256" width="14.28515625" style="66" bestFit="1" customWidth="1"/>
    <col min="11257" max="11257" width="17.28515625" style="66" customWidth="1"/>
    <col min="11258" max="11258" width="13.140625" style="66" bestFit="1" customWidth="1"/>
    <col min="11259" max="11259" width="16.28515625" style="66" bestFit="1" customWidth="1"/>
    <col min="11260" max="11260" width="13.140625" style="66" bestFit="1" customWidth="1"/>
    <col min="11261" max="11263" width="14.7109375" style="66" bestFit="1" customWidth="1"/>
    <col min="11264" max="11264" width="16.28515625" style="66" bestFit="1" customWidth="1"/>
    <col min="11265" max="11265" width="17.7109375" style="66" bestFit="1" customWidth="1"/>
    <col min="11266" max="11267" width="14.7109375" style="66" bestFit="1" customWidth="1"/>
    <col min="11268" max="11268" width="27" style="66" customWidth="1"/>
    <col min="11269" max="11270" width="16.28515625" style="66" bestFit="1" customWidth="1"/>
    <col min="11271" max="11272" width="15.7109375" style="66" bestFit="1" customWidth="1"/>
    <col min="11273" max="11273" width="17.140625" style="66" bestFit="1" customWidth="1"/>
    <col min="11274" max="11274" width="18.5703125" style="66" bestFit="1" customWidth="1"/>
    <col min="11275" max="11483" width="9.140625" style="66"/>
    <col min="11484" max="11484" width="8" style="66" bestFit="1" customWidth="1"/>
    <col min="11485" max="11485" width="7.140625" style="66" bestFit="1" customWidth="1"/>
    <col min="11486" max="11486" width="17" style="66" bestFit="1" customWidth="1"/>
    <col min="11487" max="11487" width="20.28515625" style="66" bestFit="1" customWidth="1"/>
    <col min="11488" max="11488" width="2.7109375" style="66" customWidth="1"/>
    <col min="11489" max="11489" width="5.5703125" style="66" customWidth="1"/>
    <col min="11490" max="11490" width="14.42578125" style="66" customWidth="1"/>
    <col min="11491" max="11491" width="18.42578125" style="66" customWidth="1"/>
    <col min="11492" max="11492" width="13" style="66" customWidth="1"/>
    <col min="11493" max="11493" width="16.7109375" style="66" customWidth="1"/>
    <col min="11494" max="11494" width="14.7109375" style="66" customWidth="1"/>
    <col min="11495" max="11495" width="18.42578125" style="66" customWidth="1"/>
    <col min="11496" max="11496" width="16.7109375" style="66" customWidth="1"/>
    <col min="11497" max="11497" width="4.140625" style="66" customWidth="1"/>
    <col min="11498" max="11498" width="7.28515625" style="66" customWidth="1"/>
    <col min="11499" max="11499" width="11.7109375" style="66" customWidth="1"/>
    <col min="11500" max="11500" width="16.5703125" style="66" customWidth="1"/>
    <col min="11501" max="11501" width="16.7109375" style="66" customWidth="1"/>
    <col min="11502" max="11502" width="15.28515625" style="66" customWidth="1"/>
    <col min="11503" max="11503" width="31.7109375" style="66" customWidth="1"/>
    <col min="11504" max="11504" width="9.42578125" style="66" customWidth="1"/>
    <col min="11505" max="11505" width="6.7109375" style="66" customWidth="1"/>
    <col min="11506" max="11506" width="14.85546875" style="66" customWidth="1"/>
    <col min="11507" max="11507" width="15.7109375" style="66" customWidth="1"/>
    <col min="11508" max="11508" width="14.85546875" style="66" customWidth="1"/>
    <col min="11509" max="11509" width="10.85546875" style="66" customWidth="1"/>
    <col min="11510" max="11510" width="12.85546875" style="66" customWidth="1"/>
    <col min="11511" max="11511" width="13.7109375" style="66" bestFit="1" customWidth="1"/>
    <col min="11512" max="11512" width="14.28515625" style="66" bestFit="1" customWidth="1"/>
    <col min="11513" max="11513" width="17.28515625" style="66" customWidth="1"/>
    <col min="11514" max="11514" width="13.140625" style="66" bestFit="1" customWidth="1"/>
    <col min="11515" max="11515" width="16.28515625" style="66" bestFit="1" customWidth="1"/>
    <col min="11516" max="11516" width="13.140625" style="66" bestFit="1" customWidth="1"/>
    <col min="11517" max="11519" width="14.7109375" style="66" bestFit="1" customWidth="1"/>
    <col min="11520" max="11520" width="16.28515625" style="66" bestFit="1" customWidth="1"/>
    <col min="11521" max="11521" width="17.7109375" style="66" bestFit="1" customWidth="1"/>
    <col min="11522" max="11523" width="14.7109375" style="66" bestFit="1" customWidth="1"/>
    <col min="11524" max="11524" width="27" style="66" customWidth="1"/>
    <col min="11525" max="11526" width="16.28515625" style="66" bestFit="1" customWidth="1"/>
    <col min="11527" max="11528" width="15.7109375" style="66" bestFit="1" customWidth="1"/>
    <col min="11529" max="11529" width="17.140625" style="66" bestFit="1" customWidth="1"/>
    <col min="11530" max="11530" width="18.5703125" style="66" bestFit="1" customWidth="1"/>
    <col min="11531" max="11739" width="9.140625" style="66"/>
    <col min="11740" max="11740" width="8" style="66" bestFit="1" customWidth="1"/>
    <col min="11741" max="11741" width="7.140625" style="66" bestFit="1" customWidth="1"/>
    <col min="11742" max="11742" width="17" style="66" bestFit="1" customWidth="1"/>
    <col min="11743" max="11743" width="20.28515625" style="66" bestFit="1" customWidth="1"/>
    <col min="11744" max="11744" width="2.7109375" style="66" customWidth="1"/>
    <col min="11745" max="11745" width="5.5703125" style="66" customWidth="1"/>
    <col min="11746" max="11746" width="14.42578125" style="66" customWidth="1"/>
    <col min="11747" max="11747" width="18.42578125" style="66" customWidth="1"/>
    <col min="11748" max="11748" width="13" style="66" customWidth="1"/>
    <col min="11749" max="11749" width="16.7109375" style="66" customWidth="1"/>
    <col min="11750" max="11750" width="14.7109375" style="66" customWidth="1"/>
    <col min="11751" max="11751" width="18.42578125" style="66" customWidth="1"/>
    <col min="11752" max="11752" width="16.7109375" style="66" customWidth="1"/>
    <col min="11753" max="11753" width="4.140625" style="66" customWidth="1"/>
    <col min="11754" max="11754" width="7.28515625" style="66" customWidth="1"/>
    <col min="11755" max="11755" width="11.7109375" style="66" customWidth="1"/>
    <col min="11756" max="11756" width="16.5703125" style="66" customWidth="1"/>
    <col min="11757" max="11757" width="16.7109375" style="66" customWidth="1"/>
    <col min="11758" max="11758" width="15.28515625" style="66" customWidth="1"/>
    <col min="11759" max="11759" width="31.7109375" style="66" customWidth="1"/>
    <col min="11760" max="11760" width="9.42578125" style="66" customWidth="1"/>
    <col min="11761" max="11761" width="6.7109375" style="66" customWidth="1"/>
    <col min="11762" max="11762" width="14.85546875" style="66" customWidth="1"/>
    <col min="11763" max="11763" width="15.7109375" style="66" customWidth="1"/>
    <col min="11764" max="11764" width="14.85546875" style="66" customWidth="1"/>
    <col min="11765" max="11765" width="10.85546875" style="66" customWidth="1"/>
    <col min="11766" max="11766" width="12.85546875" style="66" customWidth="1"/>
    <col min="11767" max="11767" width="13.7109375" style="66" bestFit="1" customWidth="1"/>
    <col min="11768" max="11768" width="14.28515625" style="66" bestFit="1" customWidth="1"/>
    <col min="11769" max="11769" width="17.28515625" style="66" customWidth="1"/>
    <col min="11770" max="11770" width="13.140625" style="66" bestFit="1" customWidth="1"/>
    <col min="11771" max="11771" width="16.28515625" style="66" bestFit="1" customWidth="1"/>
    <col min="11772" max="11772" width="13.140625" style="66" bestFit="1" customWidth="1"/>
    <col min="11773" max="11775" width="14.7109375" style="66" bestFit="1" customWidth="1"/>
    <col min="11776" max="11776" width="16.28515625" style="66" bestFit="1" customWidth="1"/>
    <col min="11777" max="11777" width="17.7109375" style="66" bestFit="1" customWidth="1"/>
    <col min="11778" max="11779" width="14.7109375" style="66" bestFit="1" customWidth="1"/>
    <col min="11780" max="11780" width="27" style="66" customWidth="1"/>
    <col min="11781" max="11782" width="16.28515625" style="66" bestFit="1" customWidth="1"/>
    <col min="11783" max="11784" width="15.7109375" style="66" bestFit="1" customWidth="1"/>
    <col min="11785" max="11785" width="17.140625" style="66" bestFit="1" customWidth="1"/>
    <col min="11786" max="11786" width="18.5703125" style="66" bestFit="1" customWidth="1"/>
    <col min="11787" max="11995" width="9.140625" style="66"/>
    <col min="11996" max="11996" width="8" style="66" bestFit="1" customWidth="1"/>
    <col min="11997" max="11997" width="7.140625" style="66" bestFit="1" customWidth="1"/>
    <col min="11998" max="11998" width="17" style="66" bestFit="1" customWidth="1"/>
    <col min="11999" max="11999" width="20.28515625" style="66" bestFit="1" customWidth="1"/>
    <col min="12000" max="12000" width="2.7109375" style="66" customWidth="1"/>
    <col min="12001" max="12001" width="5.5703125" style="66" customWidth="1"/>
    <col min="12002" max="12002" width="14.42578125" style="66" customWidth="1"/>
    <col min="12003" max="12003" width="18.42578125" style="66" customWidth="1"/>
    <col min="12004" max="12004" width="13" style="66" customWidth="1"/>
    <col min="12005" max="12005" width="16.7109375" style="66" customWidth="1"/>
    <col min="12006" max="12006" width="14.7109375" style="66" customWidth="1"/>
    <col min="12007" max="12007" width="18.42578125" style="66" customWidth="1"/>
    <col min="12008" max="12008" width="16.7109375" style="66" customWidth="1"/>
    <col min="12009" max="12009" width="4.140625" style="66" customWidth="1"/>
    <col min="12010" max="12010" width="7.28515625" style="66" customWidth="1"/>
    <col min="12011" max="12011" width="11.7109375" style="66" customWidth="1"/>
    <col min="12012" max="12012" width="16.5703125" style="66" customWidth="1"/>
    <col min="12013" max="12013" width="16.7109375" style="66" customWidth="1"/>
    <col min="12014" max="12014" width="15.28515625" style="66" customWidth="1"/>
    <col min="12015" max="12015" width="31.7109375" style="66" customWidth="1"/>
    <col min="12016" max="12016" width="9.42578125" style="66" customWidth="1"/>
    <col min="12017" max="12017" width="6.7109375" style="66" customWidth="1"/>
    <col min="12018" max="12018" width="14.85546875" style="66" customWidth="1"/>
    <col min="12019" max="12019" width="15.7109375" style="66" customWidth="1"/>
    <col min="12020" max="12020" width="14.85546875" style="66" customWidth="1"/>
    <col min="12021" max="12021" width="10.85546875" style="66" customWidth="1"/>
    <col min="12022" max="12022" width="12.85546875" style="66" customWidth="1"/>
    <col min="12023" max="12023" width="13.7109375" style="66" bestFit="1" customWidth="1"/>
    <col min="12024" max="12024" width="14.28515625" style="66" bestFit="1" customWidth="1"/>
    <col min="12025" max="12025" width="17.28515625" style="66" customWidth="1"/>
    <col min="12026" max="12026" width="13.140625" style="66" bestFit="1" customWidth="1"/>
    <col min="12027" max="12027" width="16.28515625" style="66" bestFit="1" customWidth="1"/>
    <col min="12028" max="12028" width="13.140625" style="66" bestFit="1" customWidth="1"/>
    <col min="12029" max="12031" width="14.7109375" style="66" bestFit="1" customWidth="1"/>
    <col min="12032" max="12032" width="16.28515625" style="66" bestFit="1" customWidth="1"/>
    <col min="12033" max="12033" width="17.7109375" style="66" bestFit="1" customWidth="1"/>
    <col min="12034" max="12035" width="14.7109375" style="66" bestFit="1" customWidth="1"/>
    <col min="12036" max="12036" width="27" style="66" customWidth="1"/>
    <col min="12037" max="12038" width="16.28515625" style="66" bestFit="1" customWidth="1"/>
    <col min="12039" max="12040" width="15.7109375" style="66" bestFit="1" customWidth="1"/>
    <col min="12041" max="12041" width="17.140625" style="66" bestFit="1" customWidth="1"/>
    <col min="12042" max="12042" width="18.5703125" style="66" bestFit="1" customWidth="1"/>
    <col min="12043" max="12251" width="9.140625" style="66"/>
    <col min="12252" max="12252" width="8" style="66" bestFit="1" customWidth="1"/>
    <col min="12253" max="12253" width="7.140625" style="66" bestFit="1" customWidth="1"/>
    <col min="12254" max="12254" width="17" style="66" bestFit="1" customWidth="1"/>
    <col min="12255" max="12255" width="20.28515625" style="66" bestFit="1" customWidth="1"/>
    <col min="12256" max="12256" width="2.7109375" style="66" customWidth="1"/>
    <col min="12257" max="12257" width="5.5703125" style="66" customWidth="1"/>
    <col min="12258" max="12258" width="14.42578125" style="66" customWidth="1"/>
    <col min="12259" max="12259" width="18.42578125" style="66" customWidth="1"/>
    <col min="12260" max="12260" width="13" style="66" customWidth="1"/>
    <col min="12261" max="12261" width="16.7109375" style="66" customWidth="1"/>
    <col min="12262" max="12262" width="14.7109375" style="66" customWidth="1"/>
    <col min="12263" max="12263" width="18.42578125" style="66" customWidth="1"/>
    <col min="12264" max="12264" width="16.7109375" style="66" customWidth="1"/>
    <col min="12265" max="12265" width="4.140625" style="66" customWidth="1"/>
    <col min="12266" max="12266" width="7.28515625" style="66" customWidth="1"/>
    <col min="12267" max="12267" width="11.7109375" style="66" customWidth="1"/>
    <col min="12268" max="12268" width="16.5703125" style="66" customWidth="1"/>
    <col min="12269" max="12269" width="16.7109375" style="66" customWidth="1"/>
    <col min="12270" max="12270" width="15.28515625" style="66" customWidth="1"/>
    <col min="12271" max="12271" width="31.7109375" style="66" customWidth="1"/>
    <col min="12272" max="12272" width="9.42578125" style="66" customWidth="1"/>
    <col min="12273" max="12273" width="6.7109375" style="66" customWidth="1"/>
    <col min="12274" max="12274" width="14.85546875" style="66" customWidth="1"/>
    <col min="12275" max="12275" width="15.7109375" style="66" customWidth="1"/>
    <col min="12276" max="12276" width="14.85546875" style="66" customWidth="1"/>
    <col min="12277" max="12277" width="10.85546875" style="66" customWidth="1"/>
    <col min="12278" max="12278" width="12.85546875" style="66" customWidth="1"/>
    <col min="12279" max="12279" width="13.7109375" style="66" bestFit="1" customWidth="1"/>
    <col min="12280" max="12280" width="14.28515625" style="66" bestFit="1" customWidth="1"/>
    <col min="12281" max="12281" width="17.28515625" style="66" customWidth="1"/>
    <col min="12282" max="12282" width="13.140625" style="66" bestFit="1" customWidth="1"/>
    <col min="12283" max="12283" width="16.28515625" style="66" bestFit="1" customWidth="1"/>
    <col min="12284" max="12284" width="13.140625" style="66" bestFit="1" customWidth="1"/>
    <col min="12285" max="12287" width="14.7109375" style="66" bestFit="1" customWidth="1"/>
    <col min="12288" max="12288" width="16.28515625" style="66" bestFit="1" customWidth="1"/>
    <col min="12289" max="12289" width="17.7109375" style="66" bestFit="1" customWidth="1"/>
    <col min="12290" max="12291" width="14.7109375" style="66" bestFit="1" customWidth="1"/>
    <col min="12292" max="12292" width="27" style="66" customWidth="1"/>
    <col min="12293" max="12294" width="16.28515625" style="66" bestFit="1" customWidth="1"/>
    <col min="12295" max="12296" width="15.7109375" style="66" bestFit="1" customWidth="1"/>
    <col min="12297" max="12297" width="17.140625" style="66" bestFit="1" customWidth="1"/>
    <col min="12298" max="12298" width="18.5703125" style="66" bestFit="1" customWidth="1"/>
    <col min="12299" max="12507" width="9.140625" style="66"/>
    <col min="12508" max="12508" width="8" style="66" bestFit="1" customWidth="1"/>
    <col min="12509" max="12509" width="7.140625" style="66" bestFit="1" customWidth="1"/>
    <col min="12510" max="12510" width="17" style="66" bestFit="1" customWidth="1"/>
    <col min="12511" max="12511" width="20.28515625" style="66" bestFit="1" customWidth="1"/>
    <col min="12512" max="12512" width="2.7109375" style="66" customWidth="1"/>
    <col min="12513" max="12513" width="5.5703125" style="66" customWidth="1"/>
    <col min="12514" max="12514" width="14.42578125" style="66" customWidth="1"/>
    <col min="12515" max="12515" width="18.42578125" style="66" customWidth="1"/>
    <col min="12516" max="12516" width="13" style="66" customWidth="1"/>
    <col min="12517" max="12517" width="16.7109375" style="66" customWidth="1"/>
    <col min="12518" max="12518" width="14.7109375" style="66" customWidth="1"/>
    <col min="12519" max="12519" width="18.42578125" style="66" customWidth="1"/>
    <col min="12520" max="12520" width="16.7109375" style="66" customWidth="1"/>
    <col min="12521" max="12521" width="4.140625" style="66" customWidth="1"/>
    <col min="12522" max="12522" width="7.28515625" style="66" customWidth="1"/>
    <col min="12523" max="12523" width="11.7109375" style="66" customWidth="1"/>
    <col min="12524" max="12524" width="16.5703125" style="66" customWidth="1"/>
    <col min="12525" max="12525" width="16.7109375" style="66" customWidth="1"/>
    <col min="12526" max="12526" width="15.28515625" style="66" customWidth="1"/>
    <col min="12527" max="12527" width="31.7109375" style="66" customWidth="1"/>
    <col min="12528" max="12528" width="9.42578125" style="66" customWidth="1"/>
    <col min="12529" max="12529" width="6.7109375" style="66" customWidth="1"/>
    <col min="12530" max="12530" width="14.85546875" style="66" customWidth="1"/>
    <col min="12531" max="12531" width="15.7109375" style="66" customWidth="1"/>
    <col min="12532" max="12532" width="14.85546875" style="66" customWidth="1"/>
    <col min="12533" max="12533" width="10.85546875" style="66" customWidth="1"/>
    <col min="12534" max="12534" width="12.85546875" style="66" customWidth="1"/>
    <col min="12535" max="12535" width="13.7109375" style="66" bestFit="1" customWidth="1"/>
    <col min="12536" max="12536" width="14.28515625" style="66" bestFit="1" customWidth="1"/>
    <col min="12537" max="12537" width="17.28515625" style="66" customWidth="1"/>
    <col min="12538" max="12538" width="13.140625" style="66" bestFit="1" customWidth="1"/>
    <col min="12539" max="12539" width="16.28515625" style="66" bestFit="1" customWidth="1"/>
    <col min="12540" max="12540" width="13.140625" style="66" bestFit="1" customWidth="1"/>
    <col min="12541" max="12543" width="14.7109375" style="66" bestFit="1" customWidth="1"/>
    <col min="12544" max="12544" width="16.28515625" style="66" bestFit="1" customWidth="1"/>
    <col min="12545" max="12545" width="17.7109375" style="66" bestFit="1" customWidth="1"/>
    <col min="12546" max="12547" width="14.7109375" style="66" bestFit="1" customWidth="1"/>
    <col min="12548" max="12548" width="27" style="66" customWidth="1"/>
    <col min="12549" max="12550" width="16.28515625" style="66" bestFit="1" customWidth="1"/>
    <col min="12551" max="12552" width="15.7109375" style="66" bestFit="1" customWidth="1"/>
    <col min="12553" max="12553" width="17.140625" style="66" bestFit="1" customWidth="1"/>
    <col min="12554" max="12554" width="18.5703125" style="66" bestFit="1" customWidth="1"/>
    <col min="12555" max="12763" width="9.140625" style="66"/>
    <col min="12764" max="12764" width="8" style="66" bestFit="1" customWidth="1"/>
    <col min="12765" max="12765" width="7.140625" style="66" bestFit="1" customWidth="1"/>
    <col min="12766" max="12766" width="17" style="66" bestFit="1" customWidth="1"/>
    <col min="12767" max="12767" width="20.28515625" style="66" bestFit="1" customWidth="1"/>
    <col min="12768" max="12768" width="2.7109375" style="66" customWidth="1"/>
    <col min="12769" max="12769" width="5.5703125" style="66" customWidth="1"/>
    <col min="12770" max="12770" width="14.42578125" style="66" customWidth="1"/>
    <col min="12771" max="12771" width="18.42578125" style="66" customWidth="1"/>
    <col min="12772" max="12772" width="13" style="66" customWidth="1"/>
    <col min="12773" max="12773" width="16.7109375" style="66" customWidth="1"/>
    <col min="12774" max="12774" width="14.7109375" style="66" customWidth="1"/>
    <col min="12775" max="12775" width="18.42578125" style="66" customWidth="1"/>
    <col min="12776" max="12776" width="16.7109375" style="66" customWidth="1"/>
    <col min="12777" max="12777" width="4.140625" style="66" customWidth="1"/>
    <col min="12778" max="12778" width="7.28515625" style="66" customWidth="1"/>
    <col min="12779" max="12779" width="11.7109375" style="66" customWidth="1"/>
    <col min="12780" max="12780" width="16.5703125" style="66" customWidth="1"/>
    <col min="12781" max="12781" width="16.7109375" style="66" customWidth="1"/>
    <col min="12782" max="12782" width="15.28515625" style="66" customWidth="1"/>
    <col min="12783" max="12783" width="31.7109375" style="66" customWidth="1"/>
    <col min="12784" max="12784" width="9.42578125" style="66" customWidth="1"/>
    <col min="12785" max="12785" width="6.7109375" style="66" customWidth="1"/>
    <col min="12786" max="12786" width="14.85546875" style="66" customWidth="1"/>
    <col min="12787" max="12787" width="15.7109375" style="66" customWidth="1"/>
    <col min="12788" max="12788" width="14.85546875" style="66" customWidth="1"/>
    <col min="12789" max="12789" width="10.85546875" style="66" customWidth="1"/>
    <col min="12790" max="12790" width="12.85546875" style="66" customWidth="1"/>
    <col min="12791" max="12791" width="13.7109375" style="66" bestFit="1" customWidth="1"/>
    <col min="12792" max="12792" width="14.28515625" style="66" bestFit="1" customWidth="1"/>
    <col min="12793" max="12793" width="17.28515625" style="66" customWidth="1"/>
    <col min="12794" max="12794" width="13.140625" style="66" bestFit="1" customWidth="1"/>
    <col min="12795" max="12795" width="16.28515625" style="66" bestFit="1" customWidth="1"/>
    <col min="12796" max="12796" width="13.140625" style="66" bestFit="1" customWidth="1"/>
    <col min="12797" max="12799" width="14.7109375" style="66" bestFit="1" customWidth="1"/>
    <col min="12800" max="12800" width="16.28515625" style="66" bestFit="1" customWidth="1"/>
    <col min="12801" max="12801" width="17.7109375" style="66" bestFit="1" customWidth="1"/>
    <col min="12802" max="12803" width="14.7109375" style="66" bestFit="1" customWidth="1"/>
    <col min="12804" max="12804" width="27" style="66" customWidth="1"/>
    <col min="12805" max="12806" width="16.28515625" style="66" bestFit="1" customWidth="1"/>
    <col min="12807" max="12808" width="15.7109375" style="66" bestFit="1" customWidth="1"/>
    <col min="12809" max="12809" width="17.140625" style="66" bestFit="1" customWidth="1"/>
    <col min="12810" max="12810" width="18.5703125" style="66" bestFit="1" customWidth="1"/>
    <col min="12811" max="13019" width="9.140625" style="66"/>
    <col min="13020" max="13020" width="8" style="66" bestFit="1" customWidth="1"/>
    <col min="13021" max="13021" width="7.140625" style="66" bestFit="1" customWidth="1"/>
    <col min="13022" max="13022" width="17" style="66" bestFit="1" customWidth="1"/>
    <col min="13023" max="13023" width="20.28515625" style="66" bestFit="1" customWidth="1"/>
    <col min="13024" max="13024" width="2.7109375" style="66" customWidth="1"/>
    <col min="13025" max="13025" width="5.5703125" style="66" customWidth="1"/>
    <col min="13026" max="13026" width="14.42578125" style="66" customWidth="1"/>
    <col min="13027" max="13027" width="18.42578125" style="66" customWidth="1"/>
    <col min="13028" max="13028" width="13" style="66" customWidth="1"/>
    <col min="13029" max="13029" width="16.7109375" style="66" customWidth="1"/>
    <col min="13030" max="13030" width="14.7109375" style="66" customWidth="1"/>
    <col min="13031" max="13031" width="18.42578125" style="66" customWidth="1"/>
    <col min="13032" max="13032" width="16.7109375" style="66" customWidth="1"/>
    <col min="13033" max="13033" width="4.140625" style="66" customWidth="1"/>
    <col min="13034" max="13034" width="7.28515625" style="66" customWidth="1"/>
    <col min="13035" max="13035" width="11.7109375" style="66" customWidth="1"/>
    <col min="13036" max="13036" width="16.5703125" style="66" customWidth="1"/>
    <col min="13037" max="13037" width="16.7109375" style="66" customWidth="1"/>
    <col min="13038" max="13038" width="15.28515625" style="66" customWidth="1"/>
    <col min="13039" max="13039" width="31.7109375" style="66" customWidth="1"/>
    <col min="13040" max="13040" width="9.42578125" style="66" customWidth="1"/>
    <col min="13041" max="13041" width="6.7109375" style="66" customWidth="1"/>
    <col min="13042" max="13042" width="14.85546875" style="66" customWidth="1"/>
    <col min="13043" max="13043" width="15.7109375" style="66" customWidth="1"/>
    <col min="13044" max="13044" width="14.85546875" style="66" customWidth="1"/>
    <col min="13045" max="13045" width="10.85546875" style="66" customWidth="1"/>
    <col min="13046" max="13046" width="12.85546875" style="66" customWidth="1"/>
    <col min="13047" max="13047" width="13.7109375" style="66" bestFit="1" customWidth="1"/>
    <col min="13048" max="13048" width="14.28515625" style="66" bestFit="1" customWidth="1"/>
    <col min="13049" max="13049" width="17.28515625" style="66" customWidth="1"/>
    <col min="13050" max="13050" width="13.140625" style="66" bestFit="1" customWidth="1"/>
    <col min="13051" max="13051" width="16.28515625" style="66" bestFit="1" customWidth="1"/>
    <col min="13052" max="13052" width="13.140625" style="66" bestFit="1" customWidth="1"/>
    <col min="13053" max="13055" width="14.7109375" style="66" bestFit="1" customWidth="1"/>
    <col min="13056" max="13056" width="16.28515625" style="66" bestFit="1" customWidth="1"/>
    <col min="13057" max="13057" width="17.7109375" style="66" bestFit="1" customWidth="1"/>
    <col min="13058" max="13059" width="14.7109375" style="66" bestFit="1" customWidth="1"/>
    <col min="13060" max="13060" width="27" style="66" customWidth="1"/>
    <col min="13061" max="13062" width="16.28515625" style="66" bestFit="1" customWidth="1"/>
    <col min="13063" max="13064" width="15.7109375" style="66" bestFit="1" customWidth="1"/>
    <col min="13065" max="13065" width="17.140625" style="66" bestFit="1" customWidth="1"/>
    <col min="13066" max="13066" width="18.5703125" style="66" bestFit="1" customWidth="1"/>
    <col min="13067" max="13275" width="9.140625" style="66"/>
    <col min="13276" max="13276" width="8" style="66" bestFit="1" customWidth="1"/>
    <col min="13277" max="13277" width="7.140625" style="66" bestFit="1" customWidth="1"/>
    <col min="13278" max="13278" width="17" style="66" bestFit="1" customWidth="1"/>
    <col min="13279" max="13279" width="20.28515625" style="66" bestFit="1" customWidth="1"/>
    <col min="13280" max="13280" width="2.7109375" style="66" customWidth="1"/>
    <col min="13281" max="13281" width="5.5703125" style="66" customWidth="1"/>
    <col min="13282" max="13282" width="14.42578125" style="66" customWidth="1"/>
    <col min="13283" max="13283" width="18.42578125" style="66" customWidth="1"/>
    <col min="13284" max="13284" width="13" style="66" customWidth="1"/>
    <col min="13285" max="13285" width="16.7109375" style="66" customWidth="1"/>
    <col min="13286" max="13286" width="14.7109375" style="66" customWidth="1"/>
    <col min="13287" max="13287" width="18.42578125" style="66" customWidth="1"/>
    <col min="13288" max="13288" width="16.7109375" style="66" customWidth="1"/>
    <col min="13289" max="13289" width="4.140625" style="66" customWidth="1"/>
    <col min="13290" max="13290" width="7.28515625" style="66" customWidth="1"/>
    <col min="13291" max="13291" width="11.7109375" style="66" customWidth="1"/>
    <col min="13292" max="13292" width="16.5703125" style="66" customWidth="1"/>
    <col min="13293" max="13293" width="16.7109375" style="66" customWidth="1"/>
    <col min="13294" max="13294" width="15.28515625" style="66" customWidth="1"/>
    <col min="13295" max="13295" width="31.7109375" style="66" customWidth="1"/>
    <col min="13296" max="13296" width="9.42578125" style="66" customWidth="1"/>
    <col min="13297" max="13297" width="6.7109375" style="66" customWidth="1"/>
    <col min="13298" max="13298" width="14.85546875" style="66" customWidth="1"/>
    <col min="13299" max="13299" width="15.7109375" style="66" customWidth="1"/>
    <col min="13300" max="13300" width="14.85546875" style="66" customWidth="1"/>
    <col min="13301" max="13301" width="10.85546875" style="66" customWidth="1"/>
    <col min="13302" max="13302" width="12.85546875" style="66" customWidth="1"/>
    <col min="13303" max="13303" width="13.7109375" style="66" bestFit="1" customWidth="1"/>
    <col min="13304" max="13304" width="14.28515625" style="66" bestFit="1" customWidth="1"/>
    <col min="13305" max="13305" width="17.28515625" style="66" customWidth="1"/>
    <col min="13306" max="13306" width="13.140625" style="66" bestFit="1" customWidth="1"/>
    <col min="13307" max="13307" width="16.28515625" style="66" bestFit="1" customWidth="1"/>
    <col min="13308" max="13308" width="13.140625" style="66" bestFit="1" customWidth="1"/>
    <col min="13309" max="13311" width="14.7109375" style="66" bestFit="1" customWidth="1"/>
    <col min="13312" max="13312" width="16.28515625" style="66" bestFit="1" customWidth="1"/>
    <col min="13313" max="13313" width="17.7109375" style="66" bestFit="1" customWidth="1"/>
    <col min="13314" max="13315" width="14.7109375" style="66" bestFit="1" customWidth="1"/>
    <col min="13316" max="13316" width="27" style="66" customWidth="1"/>
    <col min="13317" max="13318" width="16.28515625" style="66" bestFit="1" customWidth="1"/>
    <col min="13319" max="13320" width="15.7109375" style="66" bestFit="1" customWidth="1"/>
    <col min="13321" max="13321" width="17.140625" style="66" bestFit="1" customWidth="1"/>
    <col min="13322" max="13322" width="18.5703125" style="66" bestFit="1" customWidth="1"/>
    <col min="13323" max="13531" width="9.140625" style="66"/>
    <col min="13532" max="13532" width="8" style="66" bestFit="1" customWidth="1"/>
    <col min="13533" max="13533" width="7.140625" style="66" bestFit="1" customWidth="1"/>
    <col min="13534" max="13534" width="17" style="66" bestFit="1" customWidth="1"/>
    <col min="13535" max="13535" width="20.28515625" style="66" bestFit="1" customWidth="1"/>
    <col min="13536" max="13536" width="2.7109375" style="66" customWidth="1"/>
    <col min="13537" max="13537" width="5.5703125" style="66" customWidth="1"/>
    <col min="13538" max="13538" width="14.42578125" style="66" customWidth="1"/>
    <col min="13539" max="13539" width="18.42578125" style="66" customWidth="1"/>
    <col min="13540" max="13540" width="13" style="66" customWidth="1"/>
    <col min="13541" max="13541" width="16.7109375" style="66" customWidth="1"/>
    <col min="13542" max="13542" width="14.7109375" style="66" customWidth="1"/>
    <col min="13543" max="13543" width="18.42578125" style="66" customWidth="1"/>
    <col min="13544" max="13544" width="16.7109375" style="66" customWidth="1"/>
    <col min="13545" max="13545" width="4.140625" style="66" customWidth="1"/>
    <col min="13546" max="13546" width="7.28515625" style="66" customWidth="1"/>
    <col min="13547" max="13547" width="11.7109375" style="66" customWidth="1"/>
    <col min="13548" max="13548" width="16.5703125" style="66" customWidth="1"/>
    <col min="13549" max="13549" width="16.7109375" style="66" customWidth="1"/>
    <col min="13550" max="13550" width="15.28515625" style="66" customWidth="1"/>
    <col min="13551" max="13551" width="31.7109375" style="66" customWidth="1"/>
    <col min="13552" max="13552" width="9.42578125" style="66" customWidth="1"/>
    <col min="13553" max="13553" width="6.7109375" style="66" customWidth="1"/>
    <col min="13554" max="13554" width="14.85546875" style="66" customWidth="1"/>
    <col min="13555" max="13555" width="15.7109375" style="66" customWidth="1"/>
    <col min="13556" max="13556" width="14.85546875" style="66" customWidth="1"/>
    <col min="13557" max="13557" width="10.85546875" style="66" customWidth="1"/>
    <col min="13558" max="13558" width="12.85546875" style="66" customWidth="1"/>
    <col min="13559" max="13559" width="13.7109375" style="66" bestFit="1" customWidth="1"/>
    <col min="13560" max="13560" width="14.28515625" style="66" bestFit="1" customWidth="1"/>
    <col min="13561" max="13561" width="17.28515625" style="66" customWidth="1"/>
    <col min="13562" max="13562" width="13.140625" style="66" bestFit="1" customWidth="1"/>
    <col min="13563" max="13563" width="16.28515625" style="66" bestFit="1" customWidth="1"/>
    <col min="13564" max="13564" width="13.140625" style="66" bestFit="1" customWidth="1"/>
    <col min="13565" max="13567" width="14.7109375" style="66" bestFit="1" customWidth="1"/>
    <col min="13568" max="13568" width="16.28515625" style="66" bestFit="1" customWidth="1"/>
    <col min="13569" max="13569" width="17.7109375" style="66" bestFit="1" customWidth="1"/>
    <col min="13570" max="13571" width="14.7109375" style="66" bestFit="1" customWidth="1"/>
    <col min="13572" max="13572" width="27" style="66" customWidth="1"/>
    <col min="13573" max="13574" width="16.28515625" style="66" bestFit="1" customWidth="1"/>
    <col min="13575" max="13576" width="15.7109375" style="66" bestFit="1" customWidth="1"/>
    <col min="13577" max="13577" width="17.140625" style="66" bestFit="1" customWidth="1"/>
    <col min="13578" max="13578" width="18.5703125" style="66" bestFit="1" customWidth="1"/>
    <col min="13579" max="13787" width="9.140625" style="66"/>
    <col min="13788" max="13788" width="8" style="66" bestFit="1" customWidth="1"/>
    <col min="13789" max="13789" width="7.140625" style="66" bestFit="1" customWidth="1"/>
    <col min="13790" max="13790" width="17" style="66" bestFit="1" customWidth="1"/>
    <col min="13791" max="13791" width="20.28515625" style="66" bestFit="1" customWidth="1"/>
    <col min="13792" max="13792" width="2.7109375" style="66" customWidth="1"/>
    <col min="13793" max="13793" width="5.5703125" style="66" customWidth="1"/>
    <col min="13794" max="13794" width="14.42578125" style="66" customWidth="1"/>
    <col min="13795" max="13795" width="18.42578125" style="66" customWidth="1"/>
    <col min="13796" max="13796" width="13" style="66" customWidth="1"/>
    <col min="13797" max="13797" width="16.7109375" style="66" customWidth="1"/>
    <col min="13798" max="13798" width="14.7109375" style="66" customWidth="1"/>
    <col min="13799" max="13799" width="18.42578125" style="66" customWidth="1"/>
    <col min="13800" max="13800" width="16.7109375" style="66" customWidth="1"/>
    <col min="13801" max="13801" width="4.140625" style="66" customWidth="1"/>
    <col min="13802" max="13802" width="7.28515625" style="66" customWidth="1"/>
    <col min="13803" max="13803" width="11.7109375" style="66" customWidth="1"/>
    <col min="13804" max="13804" width="16.5703125" style="66" customWidth="1"/>
    <col min="13805" max="13805" width="16.7109375" style="66" customWidth="1"/>
    <col min="13806" max="13806" width="15.28515625" style="66" customWidth="1"/>
    <col min="13807" max="13807" width="31.7109375" style="66" customWidth="1"/>
    <col min="13808" max="13808" width="9.42578125" style="66" customWidth="1"/>
    <col min="13809" max="13809" width="6.7109375" style="66" customWidth="1"/>
    <col min="13810" max="13810" width="14.85546875" style="66" customWidth="1"/>
    <col min="13811" max="13811" width="15.7109375" style="66" customWidth="1"/>
    <col min="13812" max="13812" width="14.85546875" style="66" customWidth="1"/>
    <col min="13813" max="13813" width="10.85546875" style="66" customWidth="1"/>
    <col min="13814" max="13814" width="12.85546875" style="66" customWidth="1"/>
    <col min="13815" max="13815" width="13.7109375" style="66" bestFit="1" customWidth="1"/>
    <col min="13816" max="13816" width="14.28515625" style="66" bestFit="1" customWidth="1"/>
    <col min="13817" max="13817" width="17.28515625" style="66" customWidth="1"/>
    <col min="13818" max="13818" width="13.140625" style="66" bestFit="1" customWidth="1"/>
    <col min="13819" max="13819" width="16.28515625" style="66" bestFit="1" customWidth="1"/>
    <col min="13820" max="13820" width="13.140625" style="66" bestFit="1" customWidth="1"/>
    <col min="13821" max="13823" width="14.7109375" style="66" bestFit="1" customWidth="1"/>
    <col min="13824" max="13824" width="16.28515625" style="66" bestFit="1" customWidth="1"/>
    <col min="13825" max="13825" width="17.7109375" style="66" bestFit="1" customWidth="1"/>
    <col min="13826" max="13827" width="14.7109375" style="66" bestFit="1" customWidth="1"/>
    <col min="13828" max="13828" width="27" style="66" customWidth="1"/>
    <col min="13829" max="13830" width="16.28515625" style="66" bestFit="1" customWidth="1"/>
    <col min="13831" max="13832" width="15.7109375" style="66" bestFit="1" customWidth="1"/>
    <col min="13833" max="13833" width="17.140625" style="66" bestFit="1" customWidth="1"/>
    <col min="13834" max="13834" width="18.5703125" style="66" bestFit="1" customWidth="1"/>
    <col min="13835" max="14043" width="9.140625" style="66"/>
    <col min="14044" max="14044" width="8" style="66" bestFit="1" customWidth="1"/>
    <col min="14045" max="14045" width="7.140625" style="66" bestFit="1" customWidth="1"/>
    <col min="14046" max="14046" width="17" style="66" bestFit="1" customWidth="1"/>
    <col min="14047" max="14047" width="20.28515625" style="66" bestFit="1" customWidth="1"/>
    <col min="14048" max="14048" width="2.7109375" style="66" customWidth="1"/>
    <col min="14049" max="14049" width="5.5703125" style="66" customWidth="1"/>
    <col min="14050" max="14050" width="14.42578125" style="66" customWidth="1"/>
    <col min="14051" max="14051" width="18.42578125" style="66" customWidth="1"/>
    <col min="14052" max="14052" width="13" style="66" customWidth="1"/>
    <col min="14053" max="14053" width="16.7109375" style="66" customWidth="1"/>
    <col min="14054" max="14054" width="14.7109375" style="66" customWidth="1"/>
    <col min="14055" max="14055" width="18.42578125" style="66" customWidth="1"/>
    <col min="14056" max="14056" width="16.7109375" style="66" customWidth="1"/>
    <col min="14057" max="14057" width="4.140625" style="66" customWidth="1"/>
    <col min="14058" max="14058" width="7.28515625" style="66" customWidth="1"/>
    <col min="14059" max="14059" width="11.7109375" style="66" customWidth="1"/>
    <col min="14060" max="14060" width="16.5703125" style="66" customWidth="1"/>
    <col min="14061" max="14061" width="16.7109375" style="66" customWidth="1"/>
    <col min="14062" max="14062" width="15.28515625" style="66" customWidth="1"/>
    <col min="14063" max="14063" width="31.7109375" style="66" customWidth="1"/>
    <col min="14064" max="14064" width="9.42578125" style="66" customWidth="1"/>
    <col min="14065" max="14065" width="6.7109375" style="66" customWidth="1"/>
    <col min="14066" max="14066" width="14.85546875" style="66" customWidth="1"/>
    <col min="14067" max="14067" width="15.7109375" style="66" customWidth="1"/>
    <col min="14068" max="14068" width="14.85546875" style="66" customWidth="1"/>
    <col min="14069" max="14069" width="10.85546875" style="66" customWidth="1"/>
    <col min="14070" max="14070" width="12.85546875" style="66" customWidth="1"/>
    <col min="14071" max="14071" width="13.7109375" style="66" bestFit="1" customWidth="1"/>
    <col min="14072" max="14072" width="14.28515625" style="66" bestFit="1" customWidth="1"/>
    <col min="14073" max="14073" width="17.28515625" style="66" customWidth="1"/>
    <col min="14074" max="14074" width="13.140625" style="66" bestFit="1" customWidth="1"/>
    <col min="14075" max="14075" width="16.28515625" style="66" bestFit="1" customWidth="1"/>
    <col min="14076" max="14076" width="13.140625" style="66" bestFit="1" customWidth="1"/>
    <col min="14077" max="14079" width="14.7109375" style="66" bestFit="1" customWidth="1"/>
    <col min="14080" max="14080" width="16.28515625" style="66" bestFit="1" customWidth="1"/>
    <col min="14081" max="14081" width="17.7109375" style="66" bestFit="1" customWidth="1"/>
    <col min="14082" max="14083" width="14.7109375" style="66" bestFit="1" customWidth="1"/>
    <col min="14084" max="14084" width="27" style="66" customWidth="1"/>
    <col min="14085" max="14086" width="16.28515625" style="66" bestFit="1" customWidth="1"/>
    <col min="14087" max="14088" width="15.7109375" style="66" bestFit="1" customWidth="1"/>
    <col min="14089" max="14089" width="17.140625" style="66" bestFit="1" customWidth="1"/>
    <col min="14090" max="14090" width="18.5703125" style="66" bestFit="1" customWidth="1"/>
    <col min="14091" max="14299" width="9.140625" style="66"/>
    <col min="14300" max="14300" width="8" style="66" bestFit="1" customWidth="1"/>
    <col min="14301" max="14301" width="7.140625" style="66" bestFit="1" customWidth="1"/>
    <col min="14302" max="14302" width="17" style="66" bestFit="1" customWidth="1"/>
    <col min="14303" max="14303" width="20.28515625" style="66" bestFit="1" customWidth="1"/>
    <col min="14304" max="14304" width="2.7109375" style="66" customWidth="1"/>
    <col min="14305" max="14305" width="5.5703125" style="66" customWidth="1"/>
    <col min="14306" max="14306" width="14.42578125" style="66" customWidth="1"/>
    <col min="14307" max="14307" width="18.42578125" style="66" customWidth="1"/>
    <col min="14308" max="14308" width="13" style="66" customWidth="1"/>
    <col min="14309" max="14309" width="16.7109375" style="66" customWidth="1"/>
    <col min="14310" max="14310" width="14.7109375" style="66" customWidth="1"/>
    <col min="14311" max="14311" width="18.42578125" style="66" customWidth="1"/>
    <col min="14312" max="14312" width="16.7109375" style="66" customWidth="1"/>
    <col min="14313" max="14313" width="4.140625" style="66" customWidth="1"/>
    <col min="14314" max="14314" width="7.28515625" style="66" customWidth="1"/>
    <col min="14315" max="14315" width="11.7109375" style="66" customWidth="1"/>
    <col min="14316" max="14316" width="16.5703125" style="66" customWidth="1"/>
    <col min="14317" max="14317" width="16.7109375" style="66" customWidth="1"/>
    <col min="14318" max="14318" width="15.28515625" style="66" customWidth="1"/>
    <col min="14319" max="14319" width="31.7109375" style="66" customWidth="1"/>
    <col min="14320" max="14320" width="9.42578125" style="66" customWidth="1"/>
    <col min="14321" max="14321" width="6.7109375" style="66" customWidth="1"/>
    <col min="14322" max="14322" width="14.85546875" style="66" customWidth="1"/>
    <col min="14323" max="14323" width="15.7109375" style="66" customWidth="1"/>
    <col min="14324" max="14324" width="14.85546875" style="66" customWidth="1"/>
    <col min="14325" max="14325" width="10.85546875" style="66" customWidth="1"/>
    <col min="14326" max="14326" width="12.85546875" style="66" customWidth="1"/>
    <col min="14327" max="14327" width="13.7109375" style="66" bestFit="1" customWidth="1"/>
    <col min="14328" max="14328" width="14.28515625" style="66" bestFit="1" customWidth="1"/>
    <col min="14329" max="14329" width="17.28515625" style="66" customWidth="1"/>
    <col min="14330" max="14330" width="13.140625" style="66" bestFit="1" customWidth="1"/>
    <col min="14331" max="14331" width="16.28515625" style="66" bestFit="1" customWidth="1"/>
    <col min="14332" max="14332" width="13.140625" style="66" bestFit="1" customWidth="1"/>
    <col min="14333" max="14335" width="14.7109375" style="66" bestFit="1" customWidth="1"/>
    <col min="14336" max="14336" width="16.28515625" style="66" bestFit="1" customWidth="1"/>
    <col min="14337" max="14337" width="17.7109375" style="66" bestFit="1" customWidth="1"/>
    <col min="14338" max="14339" width="14.7109375" style="66" bestFit="1" customWidth="1"/>
    <col min="14340" max="14340" width="27" style="66" customWidth="1"/>
    <col min="14341" max="14342" width="16.28515625" style="66" bestFit="1" customWidth="1"/>
    <col min="14343" max="14344" width="15.7109375" style="66" bestFit="1" customWidth="1"/>
    <col min="14345" max="14345" width="17.140625" style="66" bestFit="1" customWidth="1"/>
    <col min="14346" max="14346" width="18.5703125" style="66" bestFit="1" customWidth="1"/>
    <col min="14347" max="14555" width="9.140625" style="66"/>
    <col min="14556" max="14556" width="8" style="66" bestFit="1" customWidth="1"/>
    <col min="14557" max="14557" width="7.140625" style="66" bestFit="1" customWidth="1"/>
    <col min="14558" max="14558" width="17" style="66" bestFit="1" customWidth="1"/>
    <col min="14559" max="14559" width="20.28515625" style="66" bestFit="1" customWidth="1"/>
    <col min="14560" max="14560" width="2.7109375" style="66" customWidth="1"/>
    <col min="14561" max="14561" width="5.5703125" style="66" customWidth="1"/>
    <col min="14562" max="14562" width="14.42578125" style="66" customWidth="1"/>
    <col min="14563" max="14563" width="18.42578125" style="66" customWidth="1"/>
    <col min="14564" max="14564" width="13" style="66" customWidth="1"/>
    <col min="14565" max="14565" width="16.7109375" style="66" customWidth="1"/>
    <col min="14566" max="14566" width="14.7109375" style="66" customWidth="1"/>
    <col min="14567" max="14567" width="18.42578125" style="66" customWidth="1"/>
    <col min="14568" max="14568" width="16.7109375" style="66" customWidth="1"/>
    <col min="14569" max="14569" width="4.140625" style="66" customWidth="1"/>
    <col min="14570" max="14570" width="7.28515625" style="66" customWidth="1"/>
    <col min="14571" max="14571" width="11.7109375" style="66" customWidth="1"/>
    <col min="14572" max="14572" width="16.5703125" style="66" customWidth="1"/>
    <col min="14573" max="14573" width="16.7109375" style="66" customWidth="1"/>
    <col min="14574" max="14574" width="15.28515625" style="66" customWidth="1"/>
    <col min="14575" max="14575" width="31.7109375" style="66" customWidth="1"/>
    <col min="14576" max="14576" width="9.42578125" style="66" customWidth="1"/>
    <col min="14577" max="14577" width="6.7109375" style="66" customWidth="1"/>
    <col min="14578" max="14578" width="14.85546875" style="66" customWidth="1"/>
    <col min="14579" max="14579" width="15.7109375" style="66" customWidth="1"/>
    <col min="14580" max="14580" width="14.85546875" style="66" customWidth="1"/>
    <col min="14581" max="14581" width="10.85546875" style="66" customWidth="1"/>
    <col min="14582" max="14582" width="12.85546875" style="66" customWidth="1"/>
    <col min="14583" max="14583" width="13.7109375" style="66" bestFit="1" customWidth="1"/>
    <col min="14584" max="14584" width="14.28515625" style="66" bestFit="1" customWidth="1"/>
    <col min="14585" max="14585" width="17.28515625" style="66" customWidth="1"/>
    <col min="14586" max="14586" width="13.140625" style="66" bestFit="1" customWidth="1"/>
    <col min="14587" max="14587" width="16.28515625" style="66" bestFit="1" customWidth="1"/>
    <col min="14588" max="14588" width="13.140625" style="66" bestFit="1" customWidth="1"/>
    <col min="14589" max="14591" width="14.7109375" style="66" bestFit="1" customWidth="1"/>
    <col min="14592" max="14592" width="16.28515625" style="66" bestFit="1" customWidth="1"/>
    <col min="14593" max="14593" width="17.7109375" style="66" bestFit="1" customWidth="1"/>
    <col min="14594" max="14595" width="14.7109375" style="66" bestFit="1" customWidth="1"/>
    <col min="14596" max="14596" width="27" style="66" customWidth="1"/>
    <col min="14597" max="14598" width="16.28515625" style="66" bestFit="1" customWidth="1"/>
    <col min="14599" max="14600" width="15.7109375" style="66" bestFit="1" customWidth="1"/>
    <col min="14601" max="14601" width="17.140625" style="66" bestFit="1" customWidth="1"/>
    <col min="14602" max="14602" width="18.5703125" style="66" bestFit="1" customWidth="1"/>
    <col min="14603" max="14811" width="9.140625" style="66"/>
    <col min="14812" max="14812" width="8" style="66" bestFit="1" customWidth="1"/>
    <col min="14813" max="14813" width="7.140625" style="66" bestFit="1" customWidth="1"/>
    <col min="14814" max="14814" width="17" style="66" bestFit="1" customWidth="1"/>
    <col min="14815" max="14815" width="20.28515625" style="66" bestFit="1" customWidth="1"/>
    <col min="14816" max="14816" width="2.7109375" style="66" customWidth="1"/>
    <col min="14817" max="14817" width="5.5703125" style="66" customWidth="1"/>
    <col min="14818" max="14818" width="14.42578125" style="66" customWidth="1"/>
    <col min="14819" max="14819" width="18.42578125" style="66" customWidth="1"/>
    <col min="14820" max="14820" width="13" style="66" customWidth="1"/>
    <col min="14821" max="14821" width="16.7109375" style="66" customWidth="1"/>
    <col min="14822" max="14822" width="14.7109375" style="66" customWidth="1"/>
    <col min="14823" max="14823" width="18.42578125" style="66" customWidth="1"/>
    <col min="14824" max="14824" width="16.7109375" style="66" customWidth="1"/>
    <col min="14825" max="14825" width="4.140625" style="66" customWidth="1"/>
    <col min="14826" max="14826" width="7.28515625" style="66" customWidth="1"/>
    <col min="14827" max="14827" width="11.7109375" style="66" customWidth="1"/>
    <col min="14828" max="14828" width="16.5703125" style="66" customWidth="1"/>
    <col min="14829" max="14829" width="16.7109375" style="66" customWidth="1"/>
    <col min="14830" max="14830" width="15.28515625" style="66" customWidth="1"/>
    <col min="14831" max="14831" width="31.7109375" style="66" customWidth="1"/>
    <col min="14832" max="14832" width="9.42578125" style="66" customWidth="1"/>
    <col min="14833" max="14833" width="6.7109375" style="66" customWidth="1"/>
    <col min="14834" max="14834" width="14.85546875" style="66" customWidth="1"/>
    <col min="14835" max="14835" width="15.7109375" style="66" customWidth="1"/>
    <col min="14836" max="14836" width="14.85546875" style="66" customWidth="1"/>
    <col min="14837" max="14837" width="10.85546875" style="66" customWidth="1"/>
    <col min="14838" max="14838" width="12.85546875" style="66" customWidth="1"/>
    <col min="14839" max="14839" width="13.7109375" style="66" bestFit="1" customWidth="1"/>
    <col min="14840" max="14840" width="14.28515625" style="66" bestFit="1" customWidth="1"/>
    <col min="14841" max="14841" width="17.28515625" style="66" customWidth="1"/>
    <col min="14842" max="14842" width="13.140625" style="66" bestFit="1" customWidth="1"/>
    <col min="14843" max="14843" width="16.28515625" style="66" bestFit="1" customWidth="1"/>
    <col min="14844" max="14844" width="13.140625" style="66" bestFit="1" customWidth="1"/>
    <col min="14845" max="14847" width="14.7109375" style="66" bestFit="1" customWidth="1"/>
    <col min="14848" max="14848" width="16.28515625" style="66" bestFit="1" customWidth="1"/>
    <col min="14849" max="14849" width="17.7109375" style="66" bestFit="1" customWidth="1"/>
    <col min="14850" max="14851" width="14.7109375" style="66" bestFit="1" customWidth="1"/>
    <col min="14852" max="14852" width="27" style="66" customWidth="1"/>
    <col min="14853" max="14854" width="16.28515625" style="66" bestFit="1" customWidth="1"/>
    <col min="14855" max="14856" width="15.7109375" style="66" bestFit="1" customWidth="1"/>
    <col min="14857" max="14857" width="17.140625" style="66" bestFit="1" customWidth="1"/>
    <col min="14858" max="14858" width="18.5703125" style="66" bestFit="1" customWidth="1"/>
    <col min="14859" max="15067" width="9.140625" style="66"/>
    <col min="15068" max="15068" width="8" style="66" bestFit="1" customWidth="1"/>
    <col min="15069" max="15069" width="7.140625" style="66" bestFit="1" customWidth="1"/>
    <col min="15070" max="15070" width="17" style="66" bestFit="1" customWidth="1"/>
    <col min="15071" max="15071" width="20.28515625" style="66" bestFit="1" customWidth="1"/>
    <col min="15072" max="15072" width="2.7109375" style="66" customWidth="1"/>
    <col min="15073" max="15073" width="5.5703125" style="66" customWidth="1"/>
    <col min="15074" max="15074" width="14.42578125" style="66" customWidth="1"/>
    <col min="15075" max="15075" width="18.42578125" style="66" customWidth="1"/>
    <col min="15076" max="15076" width="13" style="66" customWidth="1"/>
    <col min="15077" max="15077" width="16.7109375" style="66" customWidth="1"/>
    <col min="15078" max="15078" width="14.7109375" style="66" customWidth="1"/>
    <col min="15079" max="15079" width="18.42578125" style="66" customWidth="1"/>
    <col min="15080" max="15080" width="16.7109375" style="66" customWidth="1"/>
    <col min="15081" max="15081" width="4.140625" style="66" customWidth="1"/>
    <col min="15082" max="15082" width="7.28515625" style="66" customWidth="1"/>
    <col min="15083" max="15083" width="11.7109375" style="66" customWidth="1"/>
    <col min="15084" max="15084" width="16.5703125" style="66" customWidth="1"/>
    <col min="15085" max="15085" width="16.7109375" style="66" customWidth="1"/>
    <col min="15086" max="15086" width="15.28515625" style="66" customWidth="1"/>
    <col min="15087" max="15087" width="31.7109375" style="66" customWidth="1"/>
    <col min="15088" max="15088" width="9.42578125" style="66" customWidth="1"/>
    <col min="15089" max="15089" width="6.7109375" style="66" customWidth="1"/>
    <col min="15090" max="15090" width="14.85546875" style="66" customWidth="1"/>
    <col min="15091" max="15091" width="15.7109375" style="66" customWidth="1"/>
    <col min="15092" max="15092" width="14.85546875" style="66" customWidth="1"/>
    <col min="15093" max="15093" width="10.85546875" style="66" customWidth="1"/>
    <col min="15094" max="15094" width="12.85546875" style="66" customWidth="1"/>
    <col min="15095" max="15095" width="13.7109375" style="66" bestFit="1" customWidth="1"/>
    <col min="15096" max="15096" width="14.28515625" style="66" bestFit="1" customWidth="1"/>
    <col min="15097" max="15097" width="17.28515625" style="66" customWidth="1"/>
    <col min="15098" max="15098" width="13.140625" style="66" bestFit="1" customWidth="1"/>
    <col min="15099" max="15099" width="16.28515625" style="66" bestFit="1" customWidth="1"/>
    <col min="15100" max="15100" width="13.140625" style="66" bestFit="1" customWidth="1"/>
    <col min="15101" max="15103" width="14.7109375" style="66" bestFit="1" customWidth="1"/>
    <col min="15104" max="15104" width="16.28515625" style="66" bestFit="1" customWidth="1"/>
    <col min="15105" max="15105" width="17.7109375" style="66" bestFit="1" customWidth="1"/>
    <col min="15106" max="15107" width="14.7109375" style="66" bestFit="1" customWidth="1"/>
    <col min="15108" max="15108" width="27" style="66" customWidth="1"/>
    <col min="15109" max="15110" width="16.28515625" style="66" bestFit="1" customWidth="1"/>
    <col min="15111" max="15112" width="15.7109375" style="66" bestFit="1" customWidth="1"/>
    <col min="15113" max="15113" width="17.140625" style="66" bestFit="1" customWidth="1"/>
    <col min="15114" max="15114" width="18.5703125" style="66" bestFit="1" customWidth="1"/>
    <col min="15115" max="15323" width="9.140625" style="66"/>
    <col min="15324" max="15324" width="8" style="66" bestFit="1" customWidth="1"/>
    <col min="15325" max="15325" width="7.140625" style="66" bestFit="1" customWidth="1"/>
    <col min="15326" max="15326" width="17" style="66" bestFit="1" customWidth="1"/>
    <col min="15327" max="15327" width="20.28515625" style="66" bestFit="1" customWidth="1"/>
    <col min="15328" max="15328" width="2.7109375" style="66" customWidth="1"/>
    <col min="15329" max="15329" width="5.5703125" style="66" customWidth="1"/>
    <col min="15330" max="15330" width="14.42578125" style="66" customWidth="1"/>
    <col min="15331" max="15331" width="18.42578125" style="66" customWidth="1"/>
    <col min="15332" max="15332" width="13" style="66" customWidth="1"/>
    <col min="15333" max="15333" width="16.7109375" style="66" customWidth="1"/>
    <col min="15334" max="15334" width="14.7109375" style="66" customWidth="1"/>
    <col min="15335" max="15335" width="18.42578125" style="66" customWidth="1"/>
    <col min="15336" max="15336" width="16.7109375" style="66" customWidth="1"/>
    <col min="15337" max="15337" width="4.140625" style="66" customWidth="1"/>
    <col min="15338" max="15338" width="7.28515625" style="66" customWidth="1"/>
    <col min="15339" max="15339" width="11.7109375" style="66" customWidth="1"/>
    <col min="15340" max="15340" width="16.5703125" style="66" customWidth="1"/>
    <col min="15341" max="15341" width="16.7109375" style="66" customWidth="1"/>
    <col min="15342" max="15342" width="15.28515625" style="66" customWidth="1"/>
    <col min="15343" max="15343" width="31.7109375" style="66" customWidth="1"/>
    <col min="15344" max="15344" width="9.42578125" style="66" customWidth="1"/>
    <col min="15345" max="15345" width="6.7109375" style="66" customWidth="1"/>
    <col min="15346" max="15346" width="14.85546875" style="66" customWidth="1"/>
    <col min="15347" max="15347" width="15.7109375" style="66" customWidth="1"/>
    <col min="15348" max="15348" width="14.85546875" style="66" customWidth="1"/>
    <col min="15349" max="15349" width="10.85546875" style="66" customWidth="1"/>
    <col min="15350" max="15350" width="12.85546875" style="66" customWidth="1"/>
    <col min="15351" max="15351" width="13.7109375" style="66" bestFit="1" customWidth="1"/>
    <col min="15352" max="15352" width="14.28515625" style="66" bestFit="1" customWidth="1"/>
    <col min="15353" max="15353" width="17.28515625" style="66" customWidth="1"/>
    <col min="15354" max="15354" width="13.140625" style="66" bestFit="1" customWidth="1"/>
    <col min="15355" max="15355" width="16.28515625" style="66" bestFit="1" customWidth="1"/>
    <col min="15356" max="15356" width="13.140625" style="66" bestFit="1" customWidth="1"/>
    <col min="15357" max="15359" width="14.7109375" style="66" bestFit="1" customWidth="1"/>
    <col min="15360" max="15360" width="16.28515625" style="66" bestFit="1" customWidth="1"/>
    <col min="15361" max="15361" width="17.7109375" style="66" bestFit="1" customWidth="1"/>
    <col min="15362" max="15363" width="14.7109375" style="66" bestFit="1" customWidth="1"/>
    <col min="15364" max="15364" width="27" style="66" customWidth="1"/>
    <col min="15365" max="15366" width="16.28515625" style="66" bestFit="1" customWidth="1"/>
    <col min="15367" max="15368" width="15.7109375" style="66" bestFit="1" customWidth="1"/>
    <col min="15369" max="15369" width="17.140625" style="66" bestFit="1" customWidth="1"/>
    <col min="15370" max="15370" width="18.5703125" style="66" bestFit="1" customWidth="1"/>
    <col min="15371" max="15579" width="9.140625" style="66"/>
    <col min="15580" max="15580" width="8" style="66" bestFit="1" customWidth="1"/>
    <col min="15581" max="15581" width="7.140625" style="66" bestFit="1" customWidth="1"/>
    <col min="15582" max="15582" width="17" style="66" bestFit="1" customWidth="1"/>
    <col min="15583" max="15583" width="20.28515625" style="66" bestFit="1" customWidth="1"/>
    <col min="15584" max="15584" width="2.7109375" style="66" customWidth="1"/>
    <col min="15585" max="15585" width="5.5703125" style="66" customWidth="1"/>
    <col min="15586" max="15586" width="14.42578125" style="66" customWidth="1"/>
    <col min="15587" max="15587" width="18.42578125" style="66" customWidth="1"/>
    <col min="15588" max="15588" width="13" style="66" customWidth="1"/>
    <col min="15589" max="15589" width="16.7109375" style="66" customWidth="1"/>
    <col min="15590" max="15590" width="14.7109375" style="66" customWidth="1"/>
    <col min="15591" max="15591" width="18.42578125" style="66" customWidth="1"/>
    <col min="15592" max="15592" width="16.7109375" style="66" customWidth="1"/>
    <col min="15593" max="15593" width="4.140625" style="66" customWidth="1"/>
    <col min="15594" max="15594" width="7.28515625" style="66" customWidth="1"/>
    <col min="15595" max="15595" width="11.7109375" style="66" customWidth="1"/>
    <col min="15596" max="15596" width="16.5703125" style="66" customWidth="1"/>
    <col min="15597" max="15597" width="16.7109375" style="66" customWidth="1"/>
    <col min="15598" max="15598" width="15.28515625" style="66" customWidth="1"/>
    <col min="15599" max="15599" width="31.7109375" style="66" customWidth="1"/>
    <col min="15600" max="15600" width="9.42578125" style="66" customWidth="1"/>
    <col min="15601" max="15601" width="6.7109375" style="66" customWidth="1"/>
    <col min="15602" max="15602" width="14.85546875" style="66" customWidth="1"/>
    <col min="15603" max="15603" width="15.7109375" style="66" customWidth="1"/>
    <col min="15604" max="15604" width="14.85546875" style="66" customWidth="1"/>
    <col min="15605" max="15605" width="10.85546875" style="66" customWidth="1"/>
    <col min="15606" max="15606" width="12.85546875" style="66" customWidth="1"/>
    <col min="15607" max="15607" width="13.7109375" style="66" bestFit="1" customWidth="1"/>
    <col min="15608" max="15608" width="14.28515625" style="66" bestFit="1" customWidth="1"/>
    <col min="15609" max="15609" width="17.28515625" style="66" customWidth="1"/>
    <col min="15610" max="15610" width="13.140625" style="66" bestFit="1" customWidth="1"/>
    <col min="15611" max="15611" width="16.28515625" style="66" bestFit="1" customWidth="1"/>
    <col min="15612" max="15612" width="13.140625" style="66" bestFit="1" customWidth="1"/>
    <col min="15613" max="15615" width="14.7109375" style="66" bestFit="1" customWidth="1"/>
    <col min="15616" max="15616" width="16.28515625" style="66" bestFit="1" customWidth="1"/>
    <col min="15617" max="15617" width="17.7109375" style="66" bestFit="1" customWidth="1"/>
    <col min="15618" max="15619" width="14.7109375" style="66" bestFit="1" customWidth="1"/>
    <col min="15620" max="15620" width="27" style="66" customWidth="1"/>
    <col min="15621" max="15622" width="16.28515625" style="66" bestFit="1" customWidth="1"/>
    <col min="15623" max="15624" width="15.7109375" style="66" bestFit="1" customWidth="1"/>
    <col min="15625" max="15625" width="17.140625" style="66" bestFit="1" customWidth="1"/>
    <col min="15626" max="15626" width="18.5703125" style="66" bestFit="1" customWidth="1"/>
    <col min="15627" max="15835" width="9.140625" style="66"/>
    <col min="15836" max="15836" width="8" style="66" bestFit="1" customWidth="1"/>
    <col min="15837" max="15837" width="7.140625" style="66" bestFit="1" customWidth="1"/>
    <col min="15838" max="15838" width="17" style="66" bestFit="1" customWidth="1"/>
    <col min="15839" max="15839" width="20.28515625" style="66" bestFit="1" customWidth="1"/>
    <col min="15840" max="15840" width="2.7109375" style="66" customWidth="1"/>
    <col min="15841" max="15841" width="5.5703125" style="66" customWidth="1"/>
    <col min="15842" max="15842" width="14.42578125" style="66" customWidth="1"/>
    <col min="15843" max="15843" width="18.42578125" style="66" customWidth="1"/>
    <col min="15844" max="15844" width="13" style="66" customWidth="1"/>
    <col min="15845" max="15845" width="16.7109375" style="66" customWidth="1"/>
    <col min="15846" max="15846" width="14.7109375" style="66" customWidth="1"/>
    <col min="15847" max="15847" width="18.42578125" style="66" customWidth="1"/>
    <col min="15848" max="15848" width="16.7109375" style="66" customWidth="1"/>
    <col min="15849" max="15849" width="4.140625" style="66" customWidth="1"/>
    <col min="15850" max="15850" width="7.28515625" style="66" customWidth="1"/>
    <col min="15851" max="15851" width="11.7109375" style="66" customWidth="1"/>
    <col min="15852" max="15852" width="16.5703125" style="66" customWidth="1"/>
    <col min="15853" max="15853" width="16.7109375" style="66" customWidth="1"/>
    <col min="15854" max="15854" width="15.28515625" style="66" customWidth="1"/>
    <col min="15855" max="15855" width="31.7109375" style="66" customWidth="1"/>
    <col min="15856" max="15856" width="9.42578125" style="66" customWidth="1"/>
    <col min="15857" max="15857" width="6.7109375" style="66" customWidth="1"/>
    <col min="15858" max="15858" width="14.85546875" style="66" customWidth="1"/>
    <col min="15859" max="15859" width="15.7109375" style="66" customWidth="1"/>
    <col min="15860" max="15860" width="14.85546875" style="66" customWidth="1"/>
    <col min="15861" max="15861" width="10.85546875" style="66" customWidth="1"/>
    <col min="15862" max="15862" width="12.85546875" style="66" customWidth="1"/>
    <col min="15863" max="15863" width="13.7109375" style="66" bestFit="1" customWidth="1"/>
    <col min="15864" max="15864" width="14.28515625" style="66" bestFit="1" customWidth="1"/>
    <col min="15865" max="15865" width="17.28515625" style="66" customWidth="1"/>
    <col min="15866" max="15866" width="13.140625" style="66" bestFit="1" customWidth="1"/>
    <col min="15867" max="15867" width="16.28515625" style="66" bestFit="1" customWidth="1"/>
    <col min="15868" max="15868" width="13.140625" style="66" bestFit="1" customWidth="1"/>
    <col min="15869" max="15871" width="14.7109375" style="66" bestFit="1" customWidth="1"/>
    <col min="15872" max="15872" width="16.28515625" style="66" bestFit="1" customWidth="1"/>
    <col min="15873" max="15873" width="17.7109375" style="66" bestFit="1" customWidth="1"/>
    <col min="15874" max="15875" width="14.7109375" style="66" bestFit="1" customWidth="1"/>
    <col min="15876" max="15876" width="27" style="66" customWidth="1"/>
    <col min="15877" max="15878" width="16.28515625" style="66" bestFit="1" customWidth="1"/>
    <col min="15879" max="15880" width="15.7109375" style="66" bestFit="1" customWidth="1"/>
    <col min="15881" max="15881" width="17.140625" style="66" bestFit="1" customWidth="1"/>
    <col min="15882" max="15882" width="18.5703125" style="66" bestFit="1" customWidth="1"/>
    <col min="15883" max="16091" width="9.140625" style="66"/>
    <col min="16092" max="16092" width="8" style="66" bestFit="1" customWidth="1"/>
    <col min="16093" max="16093" width="7.140625" style="66" bestFit="1" customWidth="1"/>
    <col min="16094" max="16094" width="17" style="66" bestFit="1" customWidth="1"/>
    <col min="16095" max="16095" width="20.28515625" style="66" bestFit="1" customWidth="1"/>
    <col min="16096" max="16096" width="2.7109375" style="66" customWidth="1"/>
    <col min="16097" max="16097" width="5.5703125" style="66" customWidth="1"/>
    <col min="16098" max="16098" width="14.42578125" style="66" customWidth="1"/>
    <col min="16099" max="16099" width="18.42578125" style="66" customWidth="1"/>
    <col min="16100" max="16100" width="13" style="66" customWidth="1"/>
    <col min="16101" max="16101" width="16.7109375" style="66" customWidth="1"/>
    <col min="16102" max="16102" width="14.7109375" style="66" customWidth="1"/>
    <col min="16103" max="16103" width="18.42578125" style="66" customWidth="1"/>
    <col min="16104" max="16104" width="16.7109375" style="66" customWidth="1"/>
    <col min="16105" max="16105" width="4.140625" style="66" customWidth="1"/>
    <col min="16106" max="16106" width="7.28515625" style="66" customWidth="1"/>
    <col min="16107" max="16107" width="11.7109375" style="66" customWidth="1"/>
    <col min="16108" max="16108" width="16.5703125" style="66" customWidth="1"/>
    <col min="16109" max="16109" width="16.7109375" style="66" customWidth="1"/>
    <col min="16110" max="16110" width="15.28515625" style="66" customWidth="1"/>
    <col min="16111" max="16111" width="31.7109375" style="66" customWidth="1"/>
    <col min="16112" max="16112" width="9.42578125" style="66" customWidth="1"/>
    <col min="16113" max="16113" width="6.7109375" style="66" customWidth="1"/>
    <col min="16114" max="16114" width="14.85546875" style="66" customWidth="1"/>
    <col min="16115" max="16115" width="15.7109375" style="66" customWidth="1"/>
    <col min="16116" max="16116" width="14.85546875" style="66" customWidth="1"/>
    <col min="16117" max="16117" width="10.85546875" style="66" customWidth="1"/>
    <col min="16118" max="16118" width="12.85546875" style="66" customWidth="1"/>
    <col min="16119" max="16119" width="13.7109375" style="66" bestFit="1" customWidth="1"/>
    <col min="16120" max="16120" width="14.28515625" style="66" bestFit="1" customWidth="1"/>
    <col min="16121" max="16121" width="17.28515625" style="66" customWidth="1"/>
    <col min="16122" max="16122" width="13.140625" style="66" bestFit="1" customWidth="1"/>
    <col min="16123" max="16123" width="16.28515625" style="66" bestFit="1" customWidth="1"/>
    <col min="16124" max="16124" width="13.140625" style="66" bestFit="1" customWidth="1"/>
    <col min="16125" max="16127" width="14.7109375" style="66" bestFit="1" customWidth="1"/>
    <col min="16128" max="16128" width="16.28515625" style="66" bestFit="1" customWidth="1"/>
    <col min="16129" max="16129" width="17.7109375" style="66" bestFit="1" customWidth="1"/>
    <col min="16130" max="16131" width="14.7109375" style="66" bestFit="1" customWidth="1"/>
    <col min="16132" max="16132" width="27" style="66" customWidth="1"/>
    <col min="16133" max="16134" width="16.28515625" style="66" bestFit="1" customWidth="1"/>
    <col min="16135" max="16136" width="15.7109375" style="66" bestFit="1" customWidth="1"/>
    <col min="16137" max="16137" width="17.140625" style="66" bestFit="1" customWidth="1"/>
    <col min="16138" max="16138" width="18.5703125" style="66" bestFit="1" customWidth="1"/>
    <col min="16139" max="16384" width="9.140625" style="66"/>
  </cols>
  <sheetData>
    <row r="1" spans="1:35" x14ac:dyDescent="0.55000000000000004">
      <c r="A1" s="65">
        <v>1</v>
      </c>
      <c r="B1" s="66">
        <v>2</v>
      </c>
      <c r="C1" s="65">
        <v>3</v>
      </c>
      <c r="D1" s="66">
        <v>4</v>
      </c>
      <c r="E1" s="65">
        <v>5</v>
      </c>
      <c r="F1" s="66">
        <v>6</v>
      </c>
      <c r="G1" s="65">
        <v>7</v>
      </c>
      <c r="H1" s="66">
        <v>8</v>
      </c>
      <c r="I1" s="65">
        <v>9</v>
      </c>
      <c r="J1" s="66">
        <v>10</v>
      </c>
      <c r="K1" s="65">
        <v>11</v>
      </c>
      <c r="L1" s="66">
        <v>12</v>
      </c>
      <c r="M1" s="65">
        <v>13</v>
      </c>
      <c r="N1" s="66">
        <v>14</v>
      </c>
      <c r="O1" s="65">
        <v>15</v>
      </c>
      <c r="P1" s="66">
        <v>16</v>
      </c>
      <c r="Q1" s="65">
        <v>17</v>
      </c>
      <c r="R1" s="66">
        <v>18</v>
      </c>
      <c r="S1" s="65">
        <v>19</v>
      </c>
      <c r="T1" s="66">
        <v>20</v>
      </c>
      <c r="U1" s="65">
        <v>21</v>
      </c>
      <c r="V1" s="66">
        <v>22</v>
      </c>
      <c r="W1" s="65">
        <v>23</v>
      </c>
      <c r="X1" s="66">
        <v>24</v>
      </c>
      <c r="Y1" s="65">
        <v>25</v>
      </c>
      <c r="Z1" s="66">
        <v>26</v>
      </c>
      <c r="AA1" s="65">
        <v>27</v>
      </c>
      <c r="AB1" s="66">
        <v>28</v>
      </c>
      <c r="AC1" s="65">
        <v>29</v>
      </c>
      <c r="AD1" s="66">
        <v>30</v>
      </c>
      <c r="AE1" s="65">
        <v>31</v>
      </c>
      <c r="AF1" s="66">
        <v>32</v>
      </c>
      <c r="AG1" s="65">
        <v>33</v>
      </c>
    </row>
    <row r="2" spans="1:35" x14ac:dyDescent="0.55000000000000004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25">
        <v>1401</v>
      </c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</row>
    <row r="3" spans="1:35" x14ac:dyDescent="0.55000000000000004">
      <c r="A3" s="74" t="s">
        <v>77</v>
      </c>
      <c r="B3" s="75" t="s">
        <v>1</v>
      </c>
      <c r="C3" s="75" t="s">
        <v>41</v>
      </c>
      <c r="D3" s="75" t="s">
        <v>42</v>
      </c>
      <c r="E3" s="129" t="s">
        <v>43</v>
      </c>
      <c r="F3" s="129"/>
      <c r="G3" s="76" t="s">
        <v>44</v>
      </c>
      <c r="H3" s="75" t="s">
        <v>45</v>
      </c>
      <c r="I3" s="75" t="s">
        <v>46</v>
      </c>
      <c r="J3" s="75" t="s">
        <v>47</v>
      </c>
      <c r="K3" s="74" t="s">
        <v>48</v>
      </c>
      <c r="L3" s="74" t="s">
        <v>49</v>
      </c>
      <c r="M3" s="74" t="s">
        <v>50</v>
      </c>
      <c r="N3" s="129" t="s">
        <v>51</v>
      </c>
      <c r="O3" s="129"/>
      <c r="P3" s="78" t="s">
        <v>52</v>
      </c>
      <c r="Q3" s="78" t="s">
        <v>53</v>
      </c>
      <c r="R3" s="78" t="s">
        <v>54</v>
      </c>
      <c r="S3" s="78" t="s">
        <v>55</v>
      </c>
      <c r="T3" s="78" t="s">
        <v>56</v>
      </c>
      <c r="U3" s="78" t="s">
        <v>57</v>
      </c>
      <c r="V3" s="78" t="s">
        <v>58</v>
      </c>
      <c r="W3" s="78" t="s">
        <v>3</v>
      </c>
      <c r="X3" s="78" t="s">
        <v>21</v>
      </c>
      <c r="Y3" s="78" t="s">
        <v>24</v>
      </c>
      <c r="Z3" s="78" t="s">
        <v>59</v>
      </c>
      <c r="AA3" s="78" t="s">
        <v>60</v>
      </c>
      <c r="AB3" s="78" t="s">
        <v>61</v>
      </c>
      <c r="AC3" s="78" t="s">
        <v>10</v>
      </c>
      <c r="AD3" s="78" t="s">
        <v>62</v>
      </c>
      <c r="AE3" s="78" t="s">
        <v>75</v>
      </c>
      <c r="AF3" s="78" t="s">
        <v>25</v>
      </c>
      <c r="AG3" s="78" t="s">
        <v>72</v>
      </c>
    </row>
    <row r="4" spans="1:35" s="71" customFormat="1" ht="23.25" customHeight="1" x14ac:dyDescent="0.2">
      <c r="A4" s="68">
        <v>1141</v>
      </c>
      <c r="B4" s="67">
        <v>74</v>
      </c>
      <c r="C4" s="69" t="s">
        <v>34</v>
      </c>
      <c r="D4" s="72" t="s">
        <v>84</v>
      </c>
      <c r="E4" s="69">
        <v>1</v>
      </c>
      <c r="F4" s="69" t="str">
        <f t="shared" ref="F4:F34" si="0">IF(E4=1,"مرد","زن")</f>
        <v>مرد</v>
      </c>
      <c r="G4" s="69" t="s">
        <v>85</v>
      </c>
      <c r="H4" s="70">
        <v>4310032801</v>
      </c>
      <c r="I4" s="69" t="s">
        <v>63</v>
      </c>
      <c r="J4" s="69" t="s">
        <v>86</v>
      </c>
      <c r="K4" s="70">
        <v>27255640</v>
      </c>
      <c r="L4" s="70"/>
      <c r="M4" s="70">
        <v>4310032801</v>
      </c>
      <c r="N4" s="69">
        <v>2</v>
      </c>
      <c r="O4" s="69" t="str">
        <f t="shared" ref="O4:O34" si="1">IF(N4=1,"مجرد","متاهل")</f>
        <v>متاهل</v>
      </c>
      <c r="P4" s="79">
        <v>0</v>
      </c>
      <c r="Q4" s="77">
        <v>13</v>
      </c>
      <c r="R4" s="77">
        <v>1430006</v>
      </c>
      <c r="S4" s="77">
        <v>72800</v>
      </c>
      <c r="T4" s="77">
        <f t="shared" ref="T4:T33" si="2">U4-R4-S4</f>
        <v>564629</v>
      </c>
      <c r="U4" s="77">
        <v>2067435</v>
      </c>
      <c r="V4" s="77">
        <f t="shared" ref="V4:V33" si="3">U4*30</f>
        <v>62023050</v>
      </c>
      <c r="W4" s="77">
        <v>5500000</v>
      </c>
      <c r="X4" s="77">
        <f t="shared" ref="X4:X33" si="4">P4*4179750</f>
        <v>0</v>
      </c>
      <c r="Y4" s="77">
        <v>8500000</v>
      </c>
      <c r="Z4" s="77">
        <f t="shared" ref="Z4:Z33" si="5">SUM(W4:Y4)</f>
        <v>14000000</v>
      </c>
      <c r="AA4" s="77">
        <f t="shared" ref="AA4:AA33" si="6">Z4+V4</f>
        <v>76023050</v>
      </c>
      <c r="AB4" s="77"/>
      <c r="AC4" s="77">
        <f t="shared" ref="AC4:AC33" si="7">ROUND(AL4,0)</f>
        <v>0</v>
      </c>
      <c r="AD4" s="77"/>
      <c r="AE4" s="77"/>
      <c r="AF4" s="77"/>
      <c r="AG4" s="77"/>
      <c r="AH4" s="71" t="s">
        <v>87</v>
      </c>
      <c r="AI4" s="71" t="s">
        <v>88</v>
      </c>
    </row>
    <row r="5" spans="1:35" s="71" customFormat="1" ht="23.25" customHeight="1" x14ac:dyDescent="0.2">
      <c r="A5" s="68">
        <v>1142</v>
      </c>
      <c r="B5" s="67">
        <v>75</v>
      </c>
      <c r="C5" s="69" t="s">
        <v>34</v>
      </c>
      <c r="D5" s="72" t="s">
        <v>89</v>
      </c>
      <c r="E5" s="69">
        <v>1</v>
      </c>
      <c r="F5" s="69" t="str">
        <f t="shared" si="0"/>
        <v>مرد</v>
      </c>
      <c r="G5" s="69" t="s">
        <v>90</v>
      </c>
      <c r="H5" s="70">
        <v>5388547450</v>
      </c>
      <c r="I5" s="69" t="s">
        <v>63</v>
      </c>
      <c r="J5" s="69" t="s">
        <v>91</v>
      </c>
      <c r="K5" s="70">
        <v>28331988</v>
      </c>
      <c r="L5" s="70"/>
      <c r="M5" s="70">
        <v>5388547450</v>
      </c>
      <c r="N5" s="69">
        <v>1</v>
      </c>
      <c r="O5" s="69" t="str">
        <f t="shared" si="1"/>
        <v>مجرد</v>
      </c>
      <c r="P5" s="79">
        <v>0</v>
      </c>
      <c r="Q5" s="77">
        <v>2</v>
      </c>
      <c r="R5" s="77">
        <v>1395327</v>
      </c>
      <c r="S5" s="77"/>
      <c r="T5" s="77">
        <f t="shared" si="2"/>
        <v>0</v>
      </c>
      <c r="U5" s="77">
        <v>1395327</v>
      </c>
      <c r="V5" s="77">
        <f t="shared" si="3"/>
        <v>41859810</v>
      </c>
      <c r="W5" s="77">
        <v>5500000</v>
      </c>
      <c r="X5" s="77">
        <f t="shared" si="4"/>
        <v>0</v>
      </c>
      <c r="Y5" s="77">
        <v>8500000</v>
      </c>
      <c r="Z5" s="77">
        <f t="shared" si="5"/>
        <v>14000000</v>
      </c>
      <c r="AA5" s="77">
        <f t="shared" si="6"/>
        <v>55859810</v>
      </c>
      <c r="AB5" s="77"/>
      <c r="AC5" s="77">
        <f t="shared" si="7"/>
        <v>0</v>
      </c>
      <c r="AD5" s="77"/>
      <c r="AE5" s="77"/>
      <c r="AF5" s="77"/>
      <c r="AG5" s="77"/>
      <c r="AH5" s="71" t="s">
        <v>81</v>
      </c>
      <c r="AI5" s="71" t="s">
        <v>82</v>
      </c>
    </row>
    <row r="6" spans="1:35" s="71" customFormat="1" ht="23.25" customHeight="1" x14ac:dyDescent="0.2">
      <c r="A6" s="68">
        <v>1143</v>
      </c>
      <c r="B6" s="67">
        <v>76</v>
      </c>
      <c r="C6" s="69" t="s">
        <v>33</v>
      </c>
      <c r="D6" s="72" t="s">
        <v>92</v>
      </c>
      <c r="E6" s="69">
        <v>1</v>
      </c>
      <c r="F6" s="69" t="str">
        <f t="shared" si="0"/>
        <v>مرد</v>
      </c>
      <c r="G6" s="69" t="s">
        <v>93</v>
      </c>
      <c r="H6" s="70">
        <v>5080115548</v>
      </c>
      <c r="I6" s="69" t="s">
        <v>63</v>
      </c>
      <c r="J6" s="69" t="s">
        <v>94</v>
      </c>
      <c r="K6" s="70">
        <v>28326974</v>
      </c>
      <c r="L6" s="70"/>
      <c r="M6" s="70">
        <v>5080115548</v>
      </c>
      <c r="N6" s="69">
        <v>1</v>
      </c>
      <c r="O6" s="69" t="str">
        <f t="shared" si="1"/>
        <v>مجرد</v>
      </c>
      <c r="P6" s="79">
        <v>0</v>
      </c>
      <c r="Q6" s="77">
        <v>2</v>
      </c>
      <c r="R6" s="77">
        <v>1395327</v>
      </c>
      <c r="S6" s="77"/>
      <c r="T6" s="77">
        <f t="shared" si="2"/>
        <v>0</v>
      </c>
      <c r="U6" s="77">
        <v>1395327</v>
      </c>
      <c r="V6" s="77">
        <f t="shared" si="3"/>
        <v>41859810</v>
      </c>
      <c r="W6" s="77">
        <v>5500000</v>
      </c>
      <c r="X6" s="77">
        <f t="shared" si="4"/>
        <v>0</v>
      </c>
      <c r="Y6" s="77">
        <v>8500000</v>
      </c>
      <c r="Z6" s="77">
        <f t="shared" si="5"/>
        <v>14000000</v>
      </c>
      <c r="AA6" s="77">
        <f t="shared" si="6"/>
        <v>55859810</v>
      </c>
      <c r="AB6" s="77"/>
      <c r="AC6" s="77">
        <f t="shared" si="7"/>
        <v>0</v>
      </c>
      <c r="AD6" s="77"/>
      <c r="AE6" s="77"/>
      <c r="AF6" s="77"/>
      <c r="AG6" s="77"/>
      <c r="AH6" s="71" t="s">
        <v>81</v>
      </c>
      <c r="AI6" s="71" t="s">
        <v>82</v>
      </c>
    </row>
    <row r="7" spans="1:35" s="71" customFormat="1" ht="23.25" customHeight="1" x14ac:dyDescent="0.2">
      <c r="A7" s="68">
        <v>1144</v>
      </c>
      <c r="B7" s="67">
        <v>77</v>
      </c>
      <c r="C7" s="69" t="s">
        <v>69</v>
      </c>
      <c r="D7" s="72" t="s">
        <v>95</v>
      </c>
      <c r="E7" s="69">
        <v>1</v>
      </c>
      <c r="F7" s="69" t="str">
        <f t="shared" si="0"/>
        <v>مرد</v>
      </c>
      <c r="G7" s="69" t="s">
        <v>96</v>
      </c>
      <c r="H7" s="70">
        <v>64</v>
      </c>
      <c r="I7" s="69" t="s">
        <v>63</v>
      </c>
      <c r="J7" s="69" t="s">
        <v>97</v>
      </c>
      <c r="K7" s="70">
        <v>26904112</v>
      </c>
      <c r="L7" s="70"/>
      <c r="M7" s="70">
        <v>5089480931</v>
      </c>
      <c r="N7" s="69">
        <v>2</v>
      </c>
      <c r="O7" s="69" t="str">
        <f t="shared" si="1"/>
        <v>متاهل</v>
      </c>
      <c r="P7" s="79">
        <v>0</v>
      </c>
      <c r="Q7" s="77">
        <v>2</v>
      </c>
      <c r="R7" s="77">
        <v>1395327</v>
      </c>
      <c r="S7" s="77"/>
      <c r="T7" s="77">
        <f t="shared" si="2"/>
        <v>0</v>
      </c>
      <c r="U7" s="77">
        <v>1395327</v>
      </c>
      <c r="V7" s="77">
        <f t="shared" si="3"/>
        <v>41859810</v>
      </c>
      <c r="W7" s="77">
        <v>5500000</v>
      </c>
      <c r="X7" s="77">
        <f t="shared" si="4"/>
        <v>0</v>
      </c>
      <c r="Y7" s="77">
        <v>8500000</v>
      </c>
      <c r="Z7" s="77">
        <f t="shared" si="5"/>
        <v>14000000</v>
      </c>
      <c r="AA7" s="77">
        <f t="shared" si="6"/>
        <v>55859810</v>
      </c>
      <c r="AB7" s="77"/>
      <c r="AC7" s="77">
        <f t="shared" si="7"/>
        <v>0</v>
      </c>
      <c r="AD7" s="77"/>
      <c r="AE7" s="77"/>
      <c r="AF7" s="77">
        <v>0</v>
      </c>
      <c r="AG7" s="77"/>
      <c r="AH7" s="71" t="s">
        <v>81</v>
      </c>
      <c r="AI7" s="71" t="s">
        <v>82</v>
      </c>
    </row>
    <row r="8" spans="1:35" s="71" customFormat="1" ht="23.25" customHeight="1" x14ac:dyDescent="0.2">
      <c r="A8" s="68">
        <v>1145</v>
      </c>
      <c r="B8" s="67">
        <v>78</v>
      </c>
      <c r="C8" s="69" t="s">
        <v>68</v>
      </c>
      <c r="D8" s="72" t="s">
        <v>78</v>
      </c>
      <c r="E8" s="69">
        <v>1</v>
      </c>
      <c r="F8" s="69" t="str">
        <f t="shared" si="0"/>
        <v>مرد</v>
      </c>
      <c r="G8" s="69" t="s">
        <v>79</v>
      </c>
      <c r="H8" s="70">
        <v>4311142481</v>
      </c>
      <c r="I8" s="69" t="s">
        <v>63</v>
      </c>
      <c r="J8" s="69" t="s">
        <v>80</v>
      </c>
      <c r="K8" s="70">
        <v>26629839</v>
      </c>
      <c r="L8" s="70"/>
      <c r="M8" s="70">
        <v>4311142481</v>
      </c>
      <c r="N8" s="69">
        <v>1</v>
      </c>
      <c r="O8" s="69" t="str">
        <f t="shared" si="1"/>
        <v>مجرد</v>
      </c>
      <c r="P8" s="79">
        <v>0</v>
      </c>
      <c r="Q8" s="77">
        <v>2</v>
      </c>
      <c r="R8" s="77">
        <v>1395327</v>
      </c>
      <c r="S8" s="77"/>
      <c r="T8" s="77">
        <f t="shared" si="2"/>
        <v>0</v>
      </c>
      <c r="U8" s="77">
        <v>1395327</v>
      </c>
      <c r="V8" s="77">
        <f t="shared" si="3"/>
        <v>41859810</v>
      </c>
      <c r="W8" s="77">
        <v>5500000</v>
      </c>
      <c r="X8" s="77">
        <f t="shared" si="4"/>
        <v>0</v>
      </c>
      <c r="Y8" s="77">
        <v>8500000</v>
      </c>
      <c r="Z8" s="77">
        <f t="shared" si="5"/>
        <v>14000000</v>
      </c>
      <c r="AA8" s="77">
        <f t="shared" si="6"/>
        <v>55859810</v>
      </c>
      <c r="AB8" s="77"/>
      <c r="AC8" s="77">
        <f t="shared" si="7"/>
        <v>0</v>
      </c>
      <c r="AD8" s="77"/>
      <c r="AE8" s="77"/>
      <c r="AF8" s="77"/>
      <c r="AG8" s="77"/>
      <c r="AH8" s="71" t="s">
        <v>81</v>
      </c>
      <c r="AI8" s="71" t="s">
        <v>82</v>
      </c>
    </row>
    <row r="9" spans="1:35" s="71" customFormat="1" ht="23.25" customHeight="1" x14ac:dyDescent="0.2">
      <c r="A9" s="68">
        <v>1146</v>
      </c>
      <c r="B9" s="67">
        <v>79</v>
      </c>
      <c r="C9" s="69" t="s">
        <v>98</v>
      </c>
      <c r="D9" s="72" t="s">
        <v>99</v>
      </c>
      <c r="E9" s="69">
        <v>1</v>
      </c>
      <c r="F9" s="69" t="str">
        <f t="shared" si="0"/>
        <v>مرد</v>
      </c>
      <c r="G9" s="69" t="s">
        <v>36</v>
      </c>
      <c r="H9" s="70">
        <v>2468</v>
      </c>
      <c r="I9" s="69" t="s">
        <v>100</v>
      </c>
      <c r="J9" s="69" t="s">
        <v>101</v>
      </c>
      <c r="K9" s="70">
        <v>28312745</v>
      </c>
      <c r="L9" s="70"/>
      <c r="M9" s="70">
        <v>5609842883</v>
      </c>
      <c r="N9" s="69">
        <v>2</v>
      </c>
      <c r="O9" s="69" t="str">
        <f t="shared" si="1"/>
        <v>متاهل</v>
      </c>
      <c r="P9" s="79">
        <v>4</v>
      </c>
      <c r="Q9" s="77">
        <v>7</v>
      </c>
      <c r="R9" s="77">
        <v>1414869</v>
      </c>
      <c r="S9" s="77">
        <v>71200</v>
      </c>
      <c r="T9" s="77">
        <f t="shared" si="2"/>
        <v>430816</v>
      </c>
      <c r="U9" s="77">
        <v>1916885</v>
      </c>
      <c r="V9" s="77">
        <f t="shared" si="3"/>
        <v>57506550</v>
      </c>
      <c r="W9" s="77">
        <v>5500000</v>
      </c>
      <c r="X9" s="77">
        <f t="shared" si="4"/>
        <v>16719000</v>
      </c>
      <c r="Y9" s="77">
        <v>8500000</v>
      </c>
      <c r="Z9" s="77">
        <f t="shared" si="5"/>
        <v>30719000</v>
      </c>
      <c r="AA9" s="77">
        <f t="shared" si="6"/>
        <v>88225550</v>
      </c>
      <c r="AB9" s="77"/>
      <c r="AC9" s="77">
        <f t="shared" si="7"/>
        <v>0</v>
      </c>
      <c r="AD9" s="77"/>
      <c r="AE9" s="77"/>
      <c r="AF9" s="77"/>
      <c r="AG9" s="77"/>
      <c r="AH9" s="71" t="s">
        <v>102</v>
      </c>
      <c r="AI9" s="71" t="s">
        <v>103</v>
      </c>
    </row>
    <row r="10" spans="1:35" s="71" customFormat="1" ht="23.25" customHeight="1" x14ac:dyDescent="0.2">
      <c r="A10" s="68">
        <v>1147</v>
      </c>
      <c r="B10" s="67">
        <v>80</v>
      </c>
      <c r="C10" s="69" t="s">
        <v>85</v>
      </c>
      <c r="D10" s="72" t="s">
        <v>104</v>
      </c>
      <c r="E10" s="69">
        <v>1</v>
      </c>
      <c r="F10" s="69" t="str">
        <f t="shared" si="0"/>
        <v>مرد</v>
      </c>
      <c r="G10" s="69" t="s">
        <v>105</v>
      </c>
      <c r="H10" s="70">
        <v>12</v>
      </c>
      <c r="I10" s="69" t="s">
        <v>106</v>
      </c>
      <c r="J10" s="69" t="s">
        <v>107</v>
      </c>
      <c r="K10" s="70">
        <v>28302347</v>
      </c>
      <c r="L10" s="70"/>
      <c r="M10" s="70">
        <v>1533124051</v>
      </c>
      <c r="N10" s="69">
        <v>2</v>
      </c>
      <c r="O10" s="69" t="str">
        <f t="shared" si="1"/>
        <v>متاهل</v>
      </c>
      <c r="P10" s="79">
        <v>2</v>
      </c>
      <c r="Q10" s="77">
        <v>5</v>
      </c>
      <c r="R10" s="77">
        <v>1406229</v>
      </c>
      <c r="S10" s="77">
        <v>70800</v>
      </c>
      <c r="T10" s="77">
        <f t="shared" si="2"/>
        <v>350401</v>
      </c>
      <c r="U10" s="77">
        <v>1827430</v>
      </c>
      <c r="V10" s="77">
        <f t="shared" si="3"/>
        <v>54822900</v>
      </c>
      <c r="W10" s="77">
        <v>5500000</v>
      </c>
      <c r="X10" s="77">
        <f t="shared" si="4"/>
        <v>8359500</v>
      </c>
      <c r="Y10" s="77">
        <v>8500000</v>
      </c>
      <c r="Z10" s="77">
        <f t="shared" si="5"/>
        <v>22359500</v>
      </c>
      <c r="AA10" s="77">
        <f t="shared" si="6"/>
        <v>77182400</v>
      </c>
      <c r="AB10" s="77"/>
      <c r="AC10" s="77">
        <f t="shared" si="7"/>
        <v>0</v>
      </c>
      <c r="AD10" s="77"/>
      <c r="AE10" s="77"/>
      <c r="AF10" s="77"/>
      <c r="AG10" s="77"/>
      <c r="AH10" s="71" t="s">
        <v>108</v>
      </c>
      <c r="AI10" s="71" t="s">
        <v>109</v>
      </c>
    </row>
    <row r="11" spans="1:35" s="71" customFormat="1" ht="23.25" customHeight="1" x14ac:dyDescent="0.2">
      <c r="A11" s="68">
        <v>1148</v>
      </c>
      <c r="B11" s="67">
        <v>81</v>
      </c>
      <c r="C11" s="69" t="s">
        <v>110</v>
      </c>
      <c r="D11" s="72" t="s">
        <v>111</v>
      </c>
      <c r="E11" s="69">
        <v>1</v>
      </c>
      <c r="F11" s="69" t="str">
        <f t="shared" si="0"/>
        <v>مرد</v>
      </c>
      <c r="G11" s="69" t="s">
        <v>112</v>
      </c>
      <c r="H11" s="70">
        <v>12</v>
      </c>
      <c r="I11" s="69" t="s">
        <v>63</v>
      </c>
      <c r="J11" s="69" t="s">
        <v>113</v>
      </c>
      <c r="K11" s="70">
        <v>28309356</v>
      </c>
      <c r="L11" s="70"/>
      <c r="M11" s="70">
        <v>4324545146</v>
      </c>
      <c r="N11" s="69">
        <v>2</v>
      </c>
      <c r="O11" s="69" t="str">
        <f t="shared" si="1"/>
        <v>متاهل</v>
      </c>
      <c r="P11" s="79">
        <v>1</v>
      </c>
      <c r="Q11" s="77">
        <v>4</v>
      </c>
      <c r="R11" s="77">
        <v>1402977</v>
      </c>
      <c r="S11" s="77">
        <v>70600</v>
      </c>
      <c r="T11" s="77">
        <f t="shared" si="2"/>
        <v>180631</v>
      </c>
      <c r="U11" s="77">
        <v>1654208</v>
      </c>
      <c r="V11" s="77">
        <f t="shared" si="3"/>
        <v>49626240</v>
      </c>
      <c r="W11" s="77">
        <v>5500000</v>
      </c>
      <c r="X11" s="77">
        <f t="shared" si="4"/>
        <v>4179750</v>
      </c>
      <c r="Y11" s="77">
        <v>8500000</v>
      </c>
      <c r="Z11" s="77">
        <f t="shared" si="5"/>
        <v>18179750</v>
      </c>
      <c r="AA11" s="77">
        <f t="shared" si="6"/>
        <v>67805990</v>
      </c>
      <c r="AB11" s="77"/>
      <c r="AC11" s="77">
        <f t="shared" si="7"/>
        <v>0</v>
      </c>
      <c r="AD11" s="77"/>
      <c r="AE11" s="77"/>
      <c r="AF11" s="77"/>
      <c r="AG11" s="77"/>
      <c r="AH11" s="71" t="s">
        <v>114</v>
      </c>
      <c r="AI11" s="71" t="s">
        <v>115</v>
      </c>
    </row>
    <row r="12" spans="1:35" s="71" customFormat="1" ht="23.25" customHeight="1" x14ac:dyDescent="0.2">
      <c r="A12" s="68">
        <v>1149</v>
      </c>
      <c r="B12" s="67">
        <v>82</v>
      </c>
      <c r="C12" s="69" t="s">
        <v>116</v>
      </c>
      <c r="D12" s="72" t="s">
        <v>117</v>
      </c>
      <c r="E12" s="69">
        <v>1</v>
      </c>
      <c r="F12" s="69" t="str">
        <f t="shared" si="0"/>
        <v>مرد</v>
      </c>
      <c r="G12" s="69" t="s">
        <v>118</v>
      </c>
      <c r="H12" s="70">
        <v>743</v>
      </c>
      <c r="I12" s="69" t="s">
        <v>119</v>
      </c>
      <c r="J12" s="69" t="s">
        <v>120</v>
      </c>
      <c r="K12" s="70">
        <v>27450119</v>
      </c>
      <c r="L12" s="70"/>
      <c r="M12" s="70">
        <v>5089295956</v>
      </c>
      <c r="N12" s="69">
        <v>2</v>
      </c>
      <c r="O12" s="69" t="str">
        <f t="shared" si="1"/>
        <v>متاهل</v>
      </c>
      <c r="P12" s="79">
        <v>3</v>
      </c>
      <c r="Q12" s="77">
        <v>2</v>
      </c>
      <c r="R12" s="77">
        <v>1395329</v>
      </c>
      <c r="S12" s="77"/>
      <c r="T12" s="77">
        <f t="shared" si="2"/>
        <v>0</v>
      </c>
      <c r="U12" s="77">
        <v>1395329</v>
      </c>
      <c r="V12" s="77">
        <f t="shared" si="3"/>
        <v>41859870</v>
      </c>
      <c r="W12" s="77">
        <v>5500000</v>
      </c>
      <c r="X12" s="77">
        <f t="shared" si="4"/>
        <v>12539250</v>
      </c>
      <c r="Y12" s="77">
        <v>8500000</v>
      </c>
      <c r="Z12" s="77">
        <f t="shared" si="5"/>
        <v>26539250</v>
      </c>
      <c r="AA12" s="77">
        <f t="shared" si="6"/>
        <v>68399120</v>
      </c>
      <c r="AB12" s="77"/>
      <c r="AC12" s="77">
        <f t="shared" si="7"/>
        <v>0</v>
      </c>
      <c r="AD12" s="77"/>
      <c r="AE12" s="77"/>
      <c r="AF12" s="77"/>
      <c r="AG12" s="77"/>
      <c r="AH12" s="71" t="s">
        <v>81</v>
      </c>
      <c r="AI12" s="71" t="s">
        <v>121</v>
      </c>
    </row>
    <row r="13" spans="1:35" s="71" customFormat="1" ht="23.25" customHeight="1" x14ac:dyDescent="0.2">
      <c r="A13" s="68">
        <v>1150</v>
      </c>
      <c r="B13" s="67">
        <v>83</v>
      </c>
      <c r="C13" s="69" t="s">
        <v>122</v>
      </c>
      <c r="D13" s="72" t="s">
        <v>123</v>
      </c>
      <c r="E13" s="69">
        <v>1</v>
      </c>
      <c r="F13" s="69" t="str">
        <f t="shared" si="0"/>
        <v>مرد</v>
      </c>
      <c r="G13" s="69" t="s">
        <v>124</v>
      </c>
      <c r="H13" s="70">
        <v>19</v>
      </c>
      <c r="I13" s="69" t="s">
        <v>106</v>
      </c>
      <c r="J13" s="69" t="s">
        <v>125</v>
      </c>
      <c r="K13" s="70">
        <v>26218185</v>
      </c>
      <c r="L13" s="70"/>
      <c r="M13" s="70">
        <v>1533077411</v>
      </c>
      <c r="N13" s="69">
        <v>2</v>
      </c>
      <c r="O13" s="69" t="str">
        <f t="shared" si="1"/>
        <v>متاهل</v>
      </c>
      <c r="P13" s="79">
        <v>0</v>
      </c>
      <c r="Q13" s="77">
        <v>5</v>
      </c>
      <c r="R13" s="77">
        <v>1406229</v>
      </c>
      <c r="S13" s="77">
        <v>70800</v>
      </c>
      <c r="T13" s="77">
        <f t="shared" si="2"/>
        <v>350401</v>
      </c>
      <c r="U13" s="77">
        <v>1827430</v>
      </c>
      <c r="V13" s="77">
        <f t="shared" si="3"/>
        <v>54822900</v>
      </c>
      <c r="W13" s="77">
        <v>5500000</v>
      </c>
      <c r="X13" s="77">
        <f t="shared" si="4"/>
        <v>0</v>
      </c>
      <c r="Y13" s="77">
        <v>8500000</v>
      </c>
      <c r="Z13" s="77">
        <f t="shared" si="5"/>
        <v>14000000</v>
      </c>
      <c r="AA13" s="77">
        <f t="shared" si="6"/>
        <v>68822900</v>
      </c>
      <c r="AB13" s="77"/>
      <c r="AC13" s="77">
        <f t="shared" si="7"/>
        <v>0</v>
      </c>
      <c r="AD13" s="77"/>
      <c r="AE13" s="77"/>
      <c r="AF13" s="77"/>
      <c r="AG13" s="77"/>
      <c r="AH13" s="71" t="s">
        <v>108</v>
      </c>
      <c r="AI13" s="71" t="s">
        <v>126</v>
      </c>
    </row>
    <row r="14" spans="1:35" s="71" customFormat="1" ht="23.25" customHeight="1" x14ac:dyDescent="0.2">
      <c r="A14" s="68">
        <v>1151</v>
      </c>
      <c r="B14" s="67">
        <v>84</v>
      </c>
      <c r="C14" s="69" t="s">
        <v>33</v>
      </c>
      <c r="D14" s="72" t="s">
        <v>127</v>
      </c>
      <c r="E14" s="69">
        <v>1</v>
      </c>
      <c r="F14" s="69" t="str">
        <f t="shared" si="0"/>
        <v>مرد</v>
      </c>
      <c r="G14" s="69" t="s">
        <v>85</v>
      </c>
      <c r="H14" s="70">
        <v>28074</v>
      </c>
      <c r="I14" s="69" t="s">
        <v>65</v>
      </c>
      <c r="J14" s="69" t="s">
        <v>128</v>
      </c>
      <c r="K14" s="70">
        <v>27216976</v>
      </c>
      <c r="L14" s="70"/>
      <c r="M14" s="70">
        <v>58932895</v>
      </c>
      <c r="N14" s="69">
        <v>2</v>
      </c>
      <c r="O14" s="69" t="str">
        <f t="shared" si="1"/>
        <v>متاهل</v>
      </c>
      <c r="P14" s="79">
        <v>3</v>
      </c>
      <c r="Q14" s="77">
        <v>10</v>
      </c>
      <c r="R14" s="77">
        <v>1430006</v>
      </c>
      <c r="S14" s="77">
        <v>71800</v>
      </c>
      <c r="T14" s="77">
        <f t="shared" si="2"/>
        <v>583589</v>
      </c>
      <c r="U14" s="77">
        <v>2085395</v>
      </c>
      <c r="V14" s="77">
        <f t="shared" si="3"/>
        <v>62561850</v>
      </c>
      <c r="W14" s="77">
        <v>5500000</v>
      </c>
      <c r="X14" s="77">
        <f t="shared" si="4"/>
        <v>12539250</v>
      </c>
      <c r="Y14" s="77">
        <v>8500000</v>
      </c>
      <c r="Z14" s="77">
        <f t="shared" si="5"/>
        <v>26539250</v>
      </c>
      <c r="AA14" s="77">
        <f t="shared" si="6"/>
        <v>89101100</v>
      </c>
      <c r="AB14" s="77"/>
      <c r="AC14" s="77">
        <f t="shared" si="7"/>
        <v>0</v>
      </c>
      <c r="AD14" s="77"/>
      <c r="AE14" s="77"/>
      <c r="AF14" s="77"/>
      <c r="AG14" s="77"/>
      <c r="AH14" s="71" t="s">
        <v>129</v>
      </c>
      <c r="AI14" s="71" t="s">
        <v>130</v>
      </c>
    </row>
    <row r="15" spans="1:35" s="71" customFormat="1" ht="23.25" customHeight="1" x14ac:dyDescent="0.2">
      <c r="A15" s="68">
        <v>1152</v>
      </c>
      <c r="B15" s="67">
        <v>85</v>
      </c>
      <c r="C15" s="69" t="s">
        <v>131</v>
      </c>
      <c r="D15" s="72" t="s">
        <v>127</v>
      </c>
      <c r="E15" s="69">
        <v>1</v>
      </c>
      <c r="F15" s="69" t="str">
        <f t="shared" si="0"/>
        <v>مرد</v>
      </c>
      <c r="G15" s="69" t="s">
        <v>85</v>
      </c>
      <c r="H15" s="70">
        <v>9024</v>
      </c>
      <c r="I15" s="69" t="s">
        <v>65</v>
      </c>
      <c r="J15" s="69" t="s">
        <v>132</v>
      </c>
      <c r="K15" s="70">
        <v>28311635</v>
      </c>
      <c r="L15" s="70"/>
      <c r="M15" s="70">
        <v>74575643</v>
      </c>
      <c r="N15" s="69">
        <v>2</v>
      </c>
      <c r="O15" s="69" t="str">
        <f t="shared" si="1"/>
        <v>متاهل</v>
      </c>
      <c r="P15" s="79">
        <v>1</v>
      </c>
      <c r="Q15" s="77">
        <v>10</v>
      </c>
      <c r="R15" s="77">
        <v>1430006</v>
      </c>
      <c r="S15" s="77">
        <v>71800</v>
      </c>
      <c r="T15" s="77">
        <f t="shared" si="2"/>
        <v>583589</v>
      </c>
      <c r="U15" s="77">
        <v>2085395</v>
      </c>
      <c r="V15" s="77">
        <f t="shared" si="3"/>
        <v>62561850</v>
      </c>
      <c r="W15" s="77">
        <v>5500000</v>
      </c>
      <c r="X15" s="77">
        <f t="shared" si="4"/>
        <v>4179750</v>
      </c>
      <c r="Y15" s="77">
        <v>8500000</v>
      </c>
      <c r="Z15" s="77">
        <f t="shared" si="5"/>
        <v>18179750</v>
      </c>
      <c r="AA15" s="77">
        <f t="shared" si="6"/>
        <v>80741600</v>
      </c>
      <c r="AB15" s="77"/>
      <c r="AC15" s="77">
        <f t="shared" si="7"/>
        <v>0</v>
      </c>
      <c r="AD15" s="77"/>
      <c r="AE15" s="77"/>
      <c r="AF15" s="77"/>
      <c r="AG15" s="77"/>
      <c r="AH15" s="71" t="s">
        <v>129</v>
      </c>
      <c r="AI15" s="71" t="s">
        <v>133</v>
      </c>
    </row>
    <row r="16" spans="1:35" s="71" customFormat="1" ht="23.25" customHeight="1" x14ac:dyDescent="0.2">
      <c r="A16" s="68">
        <v>1153</v>
      </c>
      <c r="B16" s="67">
        <v>86</v>
      </c>
      <c r="C16" s="69" t="s">
        <v>134</v>
      </c>
      <c r="D16" s="72" t="s">
        <v>135</v>
      </c>
      <c r="E16" s="69">
        <v>1</v>
      </c>
      <c r="F16" s="69" t="str">
        <f t="shared" si="0"/>
        <v>مرد</v>
      </c>
      <c r="G16" s="69" t="s">
        <v>136</v>
      </c>
      <c r="H16" s="70">
        <v>6</v>
      </c>
      <c r="I16" s="69" t="s">
        <v>70</v>
      </c>
      <c r="J16" s="69" t="s">
        <v>137</v>
      </c>
      <c r="K16" s="70">
        <v>27131432</v>
      </c>
      <c r="L16" s="70"/>
      <c r="M16" s="70">
        <v>2721814842</v>
      </c>
      <c r="N16" s="69">
        <v>2</v>
      </c>
      <c r="O16" s="69" t="str">
        <f t="shared" si="1"/>
        <v>متاهل</v>
      </c>
      <c r="P16" s="79">
        <v>1</v>
      </c>
      <c r="Q16" s="77">
        <v>6</v>
      </c>
      <c r="R16" s="77">
        <v>1410542</v>
      </c>
      <c r="S16" s="77"/>
      <c r="T16" s="77">
        <f t="shared" si="2"/>
        <v>30033</v>
      </c>
      <c r="U16" s="77">
        <v>1440575</v>
      </c>
      <c r="V16" s="77">
        <f t="shared" si="3"/>
        <v>43217250</v>
      </c>
      <c r="W16" s="77">
        <v>5500000</v>
      </c>
      <c r="X16" s="77">
        <f t="shared" si="4"/>
        <v>4179750</v>
      </c>
      <c r="Y16" s="77">
        <v>8500000</v>
      </c>
      <c r="Z16" s="77">
        <f t="shared" si="5"/>
        <v>18179750</v>
      </c>
      <c r="AA16" s="77">
        <f t="shared" si="6"/>
        <v>61397000</v>
      </c>
      <c r="AB16" s="77"/>
      <c r="AC16" s="77">
        <f t="shared" si="7"/>
        <v>0</v>
      </c>
      <c r="AD16" s="77"/>
      <c r="AE16" s="77"/>
      <c r="AF16" s="77"/>
      <c r="AG16" s="77"/>
      <c r="AH16" s="71" t="s">
        <v>138</v>
      </c>
      <c r="AI16" s="71" t="s">
        <v>82</v>
      </c>
    </row>
    <row r="17" spans="1:35" s="71" customFormat="1" ht="23.25" customHeight="1" x14ac:dyDescent="0.2">
      <c r="A17" s="68">
        <v>1154</v>
      </c>
      <c r="B17" s="67">
        <v>87</v>
      </c>
      <c r="C17" s="69" t="s">
        <v>139</v>
      </c>
      <c r="D17" s="72" t="s">
        <v>140</v>
      </c>
      <c r="E17" s="69">
        <v>1</v>
      </c>
      <c r="F17" s="69" t="str">
        <f t="shared" si="0"/>
        <v>مرد</v>
      </c>
      <c r="G17" s="69" t="s">
        <v>71</v>
      </c>
      <c r="H17" s="70">
        <v>2394</v>
      </c>
      <c r="I17" s="69" t="s">
        <v>63</v>
      </c>
      <c r="J17" s="69" t="s">
        <v>141</v>
      </c>
      <c r="K17" s="70">
        <v>26388223</v>
      </c>
      <c r="L17" s="70"/>
      <c r="M17" s="70">
        <v>4323557884</v>
      </c>
      <c r="N17" s="69">
        <v>2</v>
      </c>
      <c r="O17" s="69" t="str">
        <f t="shared" si="1"/>
        <v>متاهل</v>
      </c>
      <c r="P17" s="79">
        <v>2</v>
      </c>
      <c r="Q17" s="77">
        <v>7</v>
      </c>
      <c r="R17" s="77">
        <v>1414869</v>
      </c>
      <c r="S17" s="77">
        <v>71200</v>
      </c>
      <c r="T17" s="77">
        <f t="shared" si="2"/>
        <v>430816</v>
      </c>
      <c r="U17" s="77">
        <v>1916885</v>
      </c>
      <c r="V17" s="77">
        <f t="shared" si="3"/>
        <v>57506550</v>
      </c>
      <c r="W17" s="77">
        <v>5500000</v>
      </c>
      <c r="X17" s="77">
        <f t="shared" si="4"/>
        <v>8359500</v>
      </c>
      <c r="Y17" s="77">
        <v>8500000</v>
      </c>
      <c r="Z17" s="77">
        <f t="shared" si="5"/>
        <v>22359500</v>
      </c>
      <c r="AA17" s="77">
        <f t="shared" si="6"/>
        <v>79866050</v>
      </c>
      <c r="AB17" s="77"/>
      <c r="AC17" s="77">
        <f t="shared" si="7"/>
        <v>0</v>
      </c>
      <c r="AD17" s="77"/>
      <c r="AE17" s="77"/>
      <c r="AF17" s="77"/>
      <c r="AG17" s="77"/>
      <c r="AH17" s="71" t="s">
        <v>102</v>
      </c>
      <c r="AI17" s="71" t="s">
        <v>142</v>
      </c>
    </row>
    <row r="18" spans="1:35" s="71" customFormat="1" ht="23.25" customHeight="1" x14ac:dyDescent="0.2">
      <c r="A18" s="68">
        <v>1155</v>
      </c>
      <c r="B18" s="67">
        <v>88</v>
      </c>
      <c r="C18" s="69" t="s">
        <v>143</v>
      </c>
      <c r="D18" s="72" t="s">
        <v>144</v>
      </c>
      <c r="E18" s="69">
        <v>1</v>
      </c>
      <c r="F18" s="69" t="str">
        <f t="shared" si="0"/>
        <v>مرد</v>
      </c>
      <c r="G18" s="69" t="s">
        <v>145</v>
      </c>
      <c r="H18" s="70">
        <v>13</v>
      </c>
      <c r="I18" s="69" t="s">
        <v>119</v>
      </c>
      <c r="J18" s="69" t="s">
        <v>146</v>
      </c>
      <c r="K18" s="70">
        <v>26922928</v>
      </c>
      <c r="L18" s="70"/>
      <c r="M18" s="70">
        <v>5089858527</v>
      </c>
      <c r="N18" s="69">
        <v>2</v>
      </c>
      <c r="O18" s="69" t="str">
        <f t="shared" si="1"/>
        <v>متاهل</v>
      </c>
      <c r="P18" s="79">
        <v>2</v>
      </c>
      <c r="Q18" s="77">
        <v>2</v>
      </c>
      <c r="R18" s="77">
        <v>1395327</v>
      </c>
      <c r="S18" s="77"/>
      <c r="T18" s="77">
        <f t="shared" si="2"/>
        <v>0</v>
      </c>
      <c r="U18" s="77">
        <v>1395327</v>
      </c>
      <c r="V18" s="77">
        <f t="shared" si="3"/>
        <v>41859810</v>
      </c>
      <c r="W18" s="77">
        <v>5500000</v>
      </c>
      <c r="X18" s="77">
        <f t="shared" si="4"/>
        <v>8359500</v>
      </c>
      <c r="Y18" s="77">
        <v>8500000</v>
      </c>
      <c r="Z18" s="77">
        <f t="shared" si="5"/>
        <v>22359500</v>
      </c>
      <c r="AA18" s="77">
        <f t="shared" si="6"/>
        <v>64219310</v>
      </c>
      <c r="AB18" s="77"/>
      <c r="AC18" s="77">
        <f t="shared" si="7"/>
        <v>0</v>
      </c>
      <c r="AD18" s="77"/>
      <c r="AE18" s="77"/>
      <c r="AF18" s="77"/>
      <c r="AG18" s="77"/>
      <c r="AH18" s="71" t="s">
        <v>81</v>
      </c>
      <c r="AI18" s="71" t="s">
        <v>82</v>
      </c>
    </row>
    <row r="19" spans="1:35" s="71" customFormat="1" ht="23.25" customHeight="1" x14ac:dyDescent="0.2">
      <c r="A19" s="68">
        <v>1156</v>
      </c>
      <c r="B19" s="67">
        <v>89</v>
      </c>
      <c r="C19" s="69" t="s">
        <v>147</v>
      </c>
      <c r="D19" s="72" t="s">
        <v>148</v>
      </c>
      <c r="E19" s="69">
        <v>1</v>
      </c>
      <c r="F19" s="69" t="str">
        <f t="shared" si="0"/>
        <v>مرد</v>
      </c>
      <c r="G19" s="69" t="s">
        <v>149</v>
      </c>
      <c r="H19" s="70">
        <v>341</v>
      </c>
      <c r="I19" s="69" t="s">
        <v>63</v>
      </c>
      <c r="J19" s="69" t="s">
        <v>150</v>
      </c>
      <c r="K19" s="70">
        <v>27457338</v>
      </c>
      <c r="L19" s="70"/>
      <c r="M19" s="70">
        <v>5809631770</v>
      </c>
      <c r="N19" s="69">
        <v>2</v>
      </c>
      <c r="O19" s="69" t="str">
        <f t="shared" si="1"/>
        <v>متاهل</v>
      </c>
      <c r="P19" s="79">
        <v>2</v>
      </c>
      <c r="Q19" s="77">
        <v>5</v>
      </c>
      <c r="R19" s="77">
        <v>1406229</v>
      </c>
      <c r="S19" s="77">
        <v>70800</v>
      </c>
      <c r="T19" s="77">
        <f t="shared" si="2"/>
        <v>350401</v>
      </c>
      <c r="U19" s="77">
        <v>1827430</v>
      </c>
      <c r="V19" s="77">
        <f t="shared" si="3"/>
        <v>54822900</v>
      </c>
      <c r="W19" s="77">
        <v>5500000</v>
      </c>
      <c r="X19" s="77">
        <f t="shared" si="4"/>
        <v>8359500</v>
      </c>
      <c r="Y19" s="77">
        <v>8500000</v>
      </c>
      <c r="Z19" s="77">
        <f t="shared" si="5"/>
        <v>22359500</v>
      </c>
      <c r="AA19" s="77">
        <f t="shared" si="6"/>
        <v>77182400</v>
      </c>
      <c r="AB19" s="77"/>
      <c r="AC19" s="77">
        <f t="shared" si="7"/>
        <v>0</v>
      </c>
      <c r="AD19" s="77"/>
      <c r="AE19" s="77"/>
      <c r="AF19" s="77"/>
      <c r="AG19" s="77"/>
      <c r="AH19" s="71" t="s">
        <v>108</v>
      </c>
      <c r="AI19" s="71" t="s">
        <v>151</v>
      </c>
    </row>
    <row r="20" spans="1:35" s="71" customFormat="1" ht="23.25" customHeight="1" x14ac:dyDescent="0.2">
      <c r="A20" s="68">
        <v>1157</v>
      </c>
      <c r="B20" s="67">
        <v>90</v>
      </c>
      <c r="C20" s="69" t="s">
        <v>152</v>
      </c>
      <c r="D20" s="72" t="s">
        <v>153</v>
      </c>
      <c r="E20" s="69">
        <v>1</v>
      </c>
      <c r="F20" s="69" t="str">
        <f t="shared" si="0"/>
        <v>مرد</v>
      </c>
      <c r="G20" s="69" t="s">
        <v>154</v>
      </c>
      <c r="H20" s="70">
        <v>2</v>
      </c>
      <c r="I20" s="69" t="s">
        <v>63</v>
      </c>
      <c r="J20" s="69" t="s">
        <v>155</v>
      </c>
      <c r="K20" s="70">
        <v>27235179</v>
      </c>
      <c r="L20" s="70"/>
      <c r="M20" s="70">
        <v>5809938493</v>
      </c>
      <c r="N20" s="69">
        <v>2</v>
      </c>
      <c r="O20" s="69" t="str">
        <f t="shared" si="1"/>
        <v>متاهل</v>
      </c>
      <c r="P20" s="79">
        <v>2</v>
      </c>
      <c r="Q20" s="77">
        <v>5</v>
      </c>
      <c r="R20" s="77">
        <v>1406229</v>
      </c>
      <c r="S20" s="77">
        <v>70800</v>
      </c>
      <c r="T20" s="77">
        <f t="shared" si="2"/>
        <v>350401</v>
      </c>
      <c r="U20" s="77">
        <v>1827430</v>
      </c>
      <c r="V20" s="77">
        <f t="shared" si="3"/>
        <v>54822900</v>
      </c>
      <c r="W20" s="77">
        <v>5500000</v>
      </c>
      <c r="X20" s="77">
        <f t="shared" si="4"/>
        <v>8359500</v>
      </c>
      <c r="Y20" s="77">
        <v>8500000</v>
      </c>
      <c r="Z20" s="77">
        <f t="shared" si="5"/>
        <v>22359500</v>
      </c>
      <c r="AA20" s="77">
        <f t="shared" si="6"/>
        <v>77182400</v>
      </c>
      <c r="AB20" s="77"/>
      <c r="AC20" s="77">
        <f t="shared" si="7"/>
        <v>0</v>
      </c>
      <c r="AD20" s="77"/>
      <c r="AE20" s="77"/>
      <c r="AF20" s="77"/>
      <c r="AG20" s="77"/>
      <c r="AH20" s="71" t="s">
        <v>108</v>
      </c>
      <c r="AI20" s="71" t="s">
        <v>126</v>
      </c>
    </row>
    <row r="21" spans="1:35" s="71" customFormat="1" ht="23.25" customHeight="1" x14ac:dyDescent="0.2">
      <c r="A21" s="68">
        <v>1158</v>
      </c>
      <c r="B21" s="67">
        <v>91</v>
      </c>
      <c r="C21" s="69" t="s">
        <v>156</v>
      </c>
      <c r="D21" s="72" t="s">
        <v>35</v>
      </c>
      <c r="E21" s="69">
        <v>1</v>
      </c>
      <c r="F21" s="69" t="str">
        <f t="shared" si="0"/>
        <v>مرد</v>
      </c>
      <c r="G21" s="69" t="s">
        <v>33</v>
      </c>
      <c r="H21" s="70">
        <v>339</v>
      </c>
      <c r="I21" s="69" t="s">
        <v>63</v>
      </c>
      <c r="J21" s="69" t="s">
        <v>157</v>
      </c>
      <c r="K21" s="70">
        <v>27262252</v>
      </c>
      <c r="L21" s="70"/>
      <c r="M21" s="70">
        <v>4322396178</v>
      </c>
      <c r="N21" s="69">
        <v>2</v>
      </c>
      <c r="O21" s="69" t="str">
        <f t="shared" si="1"/>
        <v>متاهل</v>
      </c>
      <c r="P21" s="79">
        <v>2</v>
      </c>
      <c r="Q21" s="77">
        <v>4</v>
      </c>
      <c r="R21" s="77">
        <v>1402977</v>
      </c>
      <c r="S21" s="77">
        <v>70600</v>
      </c>
      <c r="T21" s="77">
        <f t="shared" si="2"/>
        <v>49101</v>
      </c>
      <c r="U21" s="77">
        <v>1522678</v>
      </c>
      <c r="V21" s="77">
        <f t="shared" si="3"/>
        <v>45680340</v>
      </c>
      <c r="W21" s="77">
        <v>5500000</v>
      </c>
      <c r="X21" s="77">
        <f t="shared" si="4"/>
        <v>8359500</v>
      </c>
      <c r="Y21" s="77">
        <v>8500000</v>
      </c>
      <c r="Z21" s="77">
        <f t="shared" si="5"/>
        <v>22359500</v>
      </c>
      <c r="AA21" s="77">
        <f t="shared" si="6"/>
        <v>68039840</v>
      </c>
      <c r="AB21" s="77"/>
      <c r="AC21" s="77">
        <f t="shared" si="7"/>
        <v>0</v>
      </c>
      <c r="AD21" s="77"/>
      <c r="AE21" s="77"/>
      <c r="AF21" s="77"/>
      <c r="AG21" s="77"/>
      <c r="AH21" s="71" t="s">
        <v>81</v>
      </c>
      <c r="AI21" s="71" t="s">
        <v>158</v>
      </c>
    </row>
    <row r="22" spans="1:35" s="71" customFormat="1" ht="23.25" customHeight="1" x14ac:dyDescent="0.2">
      <c r="A22" s="68">
        <v>1159</v>
      </c>
      <c r="B22" s="67">
        <v>92</v>
      </c>
      <c r="C22" s="69" t="s">
        <v>159</v>
      </c>
      <c r="D22" s="72" t="s">
        <v>160</v>
      </c>
      <c r="E22" s="69">
        <v>1</v>
      </c>
      <c r="F22" s="69" t="str">
        <f t="shared" si="0"/>
        <v>مرد</v>
      </c>
      <c r="G22" s="69" t="s">
        <v>161</v>
      </c>
      <c r="H22" s="70">
        <v>450</v>
      </c>
      <c r="I22" s="69" t="s">
        <v>63</v>
      </c>
      <c r="J22" s="69" t="s">
        <v>162</v>
      </c>
      <c r="K22" s="70"/>
      <c r="L22" s="70"/>
      <c r="M22" s="70">
        <v>5809545963</v>
      </c>
      <c r="N22" s="69">
        <v>2</v>
      </c>
      <c r="O22" s="69" t="str">
        <f t="shared" si="1"/>
        <v>متاهل</v>
      </c>
      <c r="P22" s="79">
        <v>2</v>
      </c>
      <c r="Q22" s="77">
        <v>7</v>
      </c>
      <c r="R22" s="77">
        <v>1414869</v>
      </c>
      <c r="S22" s="77">
        <v>71200</v>
      </c>
      <c r="T22" s="77">
        <f t="shared" si="2"/>
        <v>168139</v>
      </c>
      <c r="U22" s="77">
        <v>1654208</v>
      </c>
      <c r="V22" s="77">
        <f t="shared" si="3"/>
        <v>49626240</v>
      </c>
      <c r="W22" s="77">
        <v>5500000</v>
      </c>
      <c r="X22" s="77">
        <f t="shared" si="4"/>
        <v>8359500</v>
      </c>
      <c r="Y22" s="77">
        <v>8500000</v>
      </c>
      <c r="Z22" s="77">
        <f t="shared" si="5"/>
        <v>22359500</v>
      </c>
      <c r="AA22" s="77">
        <f t="shared" si="6"/>
        <v>71985740</v>
      </c>
      <c r="AB22" s="77"/>
      <c r="AC22" s="77">
        <f t="shared" si="7"/>
        <v>0</v>
      </c>
      <c r="AD22" s="77"/>
      <c r="AE22" s="77"/>
      <c r="AF22" s="77"/>
      <c r="AG22" s="77"/>
      <c r="AH22" s="71" t="s">
        <v>102</v>
      </c>
      <c r="AI22" s="71" t="s">
        <v>82</v>
      </c>
    </row>
    <row r="23" spans="1:35" s="71" customFormat="1" ht="23.25" customHeight="1" x14ac:dyDescent="0.2">
      <c r="A23" s="68">
        <v>1160</v>
      </c>
      <c r="B23" s="67">
        <v>93</v>
      </c>
      <c r="C23" s="69" t="s">
        <v>68</v>
      </c>
      <c r="D23" s="72" t="s">
        <v>163</v>
      </c>
      <c r="E23" s="69">
        <v>1</v>
      </c>
      <c r="F23" s="69" t="str">
        <f t="shared" si="0"/>
        <v>مرد</v>
      </c>
      <c r="G23" s="69" t="s">
        <v>36</v>
      </c>
      <c r="H23" s="70">
        <v>11</v>
      </c>
      <c r="I23" s="69" t="s">
        <v>63</v>
      </c>
      <c r="J23" s="69" t="s">
        <v>164</v>
      </c>
      <c r="K23" s="70"/>
      <c r="L23" s="70"/>
      <c r="M23" s="70">
        <v>5089974391</v>
      </c>
      <c r="N23" s="69">
        <v>2</v>
      </c>
      <c r="O23" s="69" t="str">
        <f t="shared" si="1"/>
        <v>متاهل</v>
      </c>
      <c r="P23" s="79">
        <v>1</v>
      </c>
      <c r="Q23" s="77">
        <v>6</v>
      </c>
      <c r="R23" s="77">
        <v>1395327</v>
      </c>
      <c r="S23" s="77"/>
      <c r="T23" s="77">
        <f t="shared" si="2"/>
        <v>0</v>
      </c>
      <c r="U23" s="77">
        <v>1395327</v>
      </c>
      <c r="V23" s="77">
        <f t="shared" si="3"/>
        <v>41859810</v>
      </c>
      <c r="W23" s="77">
        <v>5500000</v>
      </c>
      <c r="X23" s="77">
        <f t="shared" si="4"/>
        <v>4179750</v>
      </c>
      <c r="Y23" s="77">
        <v>8500000</v>
      </c>
      <c r="Z23" s="77">
        <f t="shared" si="5"/>
        <v>18179750</v>
      </c>
      <c r="AA23" s="77">
        <f t="shared" si="6"/>
        <v>60039560</v>
      </c>
      <c r="AB23" s="77"/>
      <c r="AC23" s="77">
        <f t="shared" si="7"/>
        <v>0</v>
      </c>
      <c r="AD23" s="77"/>
      <c r="AE23" s="77"/>
      <c r="AF23" s="77"/>
      <c r="AG23" s="77"/>
      <c r="AH23" s="71" t="s">
        <v>165</v>
      </c>
      <c r="AI23" s="71" t="s">
        <v>83</v>
      </c>
    </row>
    <row r="24" spans="1:35" s="71" customFormat="1" ht="23.25" customHeight="1" x14ac:dyDescent="0.2">
      <c r="A24" s="68">
        <v>1161</v>
      </c>
      <c r="B24" s="67">
        <v>94</v>
      </c>
      <c r="C24" s="69" t="s">
        <v>66</v>
      </c>
      <c r="D24" s="72" t="s">
        <v>166</v>
      </c>
      <c r="E24" s="69">
        <v>1</v>
      </c>
      <c r="F24" s="69" t="str">
        <f t="shared" si="0"/>
        <v>مرد</v>
      </c>
      <c r="G24" s="69" t="s">
        <v>167</v>
      </c>
      <c r="H24" s="70">
        <v>4310675360</v>
      </c>
      <c r="I24" s="69" t="s">
        <v>63</v>
      </c>
      <c r="J24" s="69" t="s">
        <v>168</v>
      </c>
      <c r="K24" s="70">
        <v>46751867</v>
      </c>
      <c r="L24" s="70"/>
      <c r="M24" s="70">
        <v>4310675360</v>
      </c>
      <c r="N24" s="69">
        <v>1</v>
      </c>
      <c r="O24" s="69" t="str">
        <f t="shared" si="1"/>
        <v>مجرد</v>
      </c>
      <c r="P24" s="79">
        <v>0</v>
      </c>
      <c r="Q24" s="77">
        <v>6</v>
      </c>
      <c r="R24" s="77">
        <v>1410542</v>
      </c>
      <c r="S24" s="77">
        <v>71000</v>
      </c>
      <c r="T24" s="77">
        <f t="shared" si="2"/>
        <v>24813</v>
      </c>
      <c r="U24" s="77">
        <v>1506355</v>
      </c>
      <c r="V24" s="77">
        <f t="shared" si="3"/>
        <v>45190650</v>
      </c>
      <c r="W24" s="77">
        <v>5500000</v>
      </c>
      <c r="X24" s="77">
        <f t="shared" si="4"/>
        <v>0</v>
      </c>
      <c r="Y24" s="77">
        <v>8500000</v>
      </c>
      <c r="Z24" s="77">
        <f t="shared" si="5"/>
        <v>14000000</v>
      </c>
      <c r="AA24" s="77">
        <f t="shared" si="6"/>
        <v>59190650</v>
      </c>
      <c r="AB24" s="77"/>
      <c r="AC24" s="77">
        <f t="shared" si="7"/>
        <v>0</v>
      </c>
      <c r="AD24" s="77"/>
      <c r="AE24" s="77"/>
      <c r="AF24" s="77"/>
      <c r="AG24" s="77"/>
      <c r="AH24" s="71" t="s">
        <v>169</v>
      </c>
      <c r="AI24" s="71" t="s">
        <v>170</v>
      </c>
    </row>
    <row r="25" spans="1:35" s="71" customFormat="1" ht="23.25" customHeight="1" x14ac:dyDescent="0.2">
      <c r="A25" s="68">
        <v>1162</v>
      </c>
      <c r="B25" s="67">
        <v>95</v>
      </c>
      <c r="C25" s="69" t="s">
        <v>173</v>
      </c>
      <c r="D25" s="72" t="s">
        <v>174</v>
      </c>
      <c r="E25" s="69">
        <v>1</v>
      </c>
      <c r="F25" s="69" t="str">
        <f t="shared" si="0"/>
        <v>مرد</v>
      </c>
      <c r="G25" s="69" t="s">
        <v>175</v>
      </c>
      <c r="H25" s="70">
        <v>4310196632</v>
      </c>
      <c r="I25" s="69" t="s">
        <v>63</v>
      </c>
      <c r="J25" s="69" t="s">
        <v>176</v>
      </c>
      <c r="K25" s="70">
        <v>27250695</v>
      </c>
      <c r="L25" s="70"/>
      <c r="M25" s="70">
        <v>4310196632</v>
      </c>
      <c r="N25" s="69">
        <v>2</v>
      </c>
      <c r="O25" s="69" t="str">
        <f t="shared" si="1"/>
        <v>متاهل</v>
      </c>
      <c r="P25" s="79">
        <v>2</v>
      </c>
      <c r="Q25" s="77">
        <v>2</v>
      </c>
      <c r="R25" s="77">
        <v>1396490</v>
      </c>
      <c r="S25" s="77">
        <v>70200</v>
      </c>
      <c r="T25" s="77">
        <f t="shared" si="2"/>
        <v>187518</v>
      </c>
      <c r="U25" s="77">
        <v>1654208</v>
      </c>
      <c r="V25" s="77">
        <f t="shared" si="3"/>
        <v>49626240</v>
      </c>
      <c r="W25" s="77">
        <v>5500000</v>
      </c>
      <c r="X25" s="77">
        <f t="shared" si="4"/>
        <v>8359500</v>
      </c>
      <c r="Y25" s="77">
        <v>8500000</v>
      </c>
      <c r="Z25" s="77">
        <f t="shared" si="5"/>
        <v>22359500</v>
      </c>
      <c r="AA25" s="77">
        <f t="shared" si="6"/>
        <v>71985740</v>
      </c>
      <c r="AB25" s="77"/>
      <c r="AC25" s="77">
        <f t="shared" si="7"/>
        <v>0</v>
      </c>
      <c r="AD25" s="77"/>
      <c r="AE25" s="77"/>
      <c r="AF25" s="77"/>
      <c r="AG25" s="77"/>
      <c r="AH25" s="71" t="s">
        <v>81</v>
      </c>
      <c r="AI25" s="71" t="s">
        <v>82</v>
      </c>
    </row>
    <row r="26" spans="1:35" s="71" customFormat="1" ht="23.25" customHeight="1" x14ac:dyDescent="0.2">
      <c r="A26" s="68">
        <v>1163</v>
      </c>
      <c r="B26" s="67">
        <v>96</v>
      </c>
      <c r="C26" s="69" t="s">
        <v>177</v>
      </c>
      <c r="D26" s="72" t="s">
        <v>174</v>
      </c>
      <c r="E26" s="69">
        <v>1</v>
      </c>
      <c r="F26" s="69" t="str">
        <f t="shared" si="0"/>
        <v>مرد</v>
      </c>
      <c r="G26" s="69" t="s">
        <v>67</v>
      </c>
      <c r="H26" s="70">
        <v>481</v>
      </c>
      <c r="I26" s="69" t="s">
        <v>63</v>
      </c>
      <c r="J26" s="69" t="s">
        <v>178</v>
      </c>
      <c r="K26" s="70">
        <v>27145906</v>
      </c>
      <c r="L26" s="70"/>
      <c r="M26" s="70">
        <v>5089140170</v>
      </c>
      <c r="N26" s="69">
        <v>1</v>
      </c>
      <c r="O26" s="69" t="str">
        <f t="shared" si="1"/>
        <v>مجرد</v>
      </c>
      <c r="P26" s="79">
        <v>0</v>
      </c>
      <c r="Q26" s="77">
        <v>2</v>
      </c>
      <c r="R26" s="77">
        <v>1395327</v>
      </c>
      <c r="S26" s="77"/>
      <c r="T26" s="77">
        <f t="shared" si="2"/>
        <v>0</v>
      </c>
      <c r="U26" s="77">
        <v>1395327</v>
      </c>
      <c r="V26" s="77">
        <f t="shared" si="3"/>
        <v>41859810</v>
      </c>
      <c r="W26" s="77">
        <v>5500000</v>
      </c>
      <c r="X26" s="77">
        <f t="shared" si="4"/>
        <v>0</v>
      </c>
      <c r="Y26" s="77">
        <v>8500000</v>
      </c>
      <c r="Z26" s="77">
        <f t="shared" si="5"/>
        <v>14000000</v>
      </c>
      <c r="AA26" s="77">
        <f t="shared" si="6"/>
        <v>55859810</v>
      </c>
      <c r="AB26" s="77"/>
      <c r="AC26" s="77">
        <f t="shared" si="7"/>
        <v>0</v>
      </c>
      <c r="AD26" s="77"/>
      <c r="AE26" s="77"/>
      <c r="AF26" s="77"/>
      <c r="AG26" s="77"/>
      <c r="AH26" s="71" t="s">
        <v>81</v>
      </c>
      <c r="AI26" s="71" t="s">
        <v>82</v>
      </c>
    </row>
    <row r="27" spans="1:35" s="71" customFormat="1" ht="23.25" customHeight="1" x14ac:dyDescent="0.2">
      <c r="A27" s="68">
        <v>1164</v>
      </c>
      <c r="B27" s="67">
        <v>97</v>
      </c>
      <c r="C27" s="69" t="s">
        <v>36</v>
      </c>
      <c r="D27" s="72" t="s">
        <v>179</v>
      </c>
      <c r="E27" s="69">
        <v>1</v>
      </c>
      <c r="F27" s="69" t="str">
        <f t="shared" si="0"/>
        <v>مرد</v>
      </c>
      <c r="G27" s="69" t="s">
        <v>180</v>
      </c>
      <c r="H27" s="70">
        <v>36</v>
      </c>
      <c r="I27" s="69" t="s">
        <v>106</v>
      </c>
      <c r="J27" s="69" t="s">
        <v>181</v>
      </c>
      <c r="K27" s="70">
        <v>27139196</v>
      </c>
      <c r="L27" s="70"/>
      <c r="M27" s="70">
        <v>1534059970</v>
      </c>
      <c r="N27" s="69">
        <v>2</v>
      </c>
      <c r="O27" s="69" t="str">
        <f t="shared" si="1"/>
        <v>متاهل</v>
      </c>
      <c r="P27" s="79">
        <v>2</v>
      </c>
      <c r="Q27" s="77">
        <v>4</v>
      </c>
      <c r="R27" s="77">
        <v>1402977</v>
      </c>
      <c r="S27" s="77">
        <v>70600</v>
      </c>
      <c r="T27" s="77">
        <f t="shared" si="2"/>
        <v>49101</v>
      </c>
      <c r="U27" s="77">
        <v>1522678</v>
      </c>
      <c r="V27" s="77">
        <f t="shared" si="3"/>
        <v>45680340</v>
      </c>
      <c r="W27" s="77">
        <v>5500000</v>
      </c>
      <c r="X27" s="77">
        <f t="shared" si="4"/>
        <v>8359500</v>
      </c>
      <c r="Y27" s="77">
        <v>8500000</v>
      </c>
      <c r="Z27" s="77">
        <f t="shared" si="5"/>
        <v>22359500</v>
      </c>
      <c r="AA27" s="77">
        <f t="shared" si="6"/>
        <v>68039840</v>
      </c>
      <c r="AB27" s="77"/>
      <c r="AC27" s="77">
        <f t="shared" si="7"/>
        <v>0</v>
      </c>
      <c r="AD27" s="77"/>
      <c r="AE27" s="77"/>
      <c r="AF27" s="77"/>
      <c r="AG27" s="77"/>
      <c r="AH27" s="71" t="s">
        <v>114</v>
      </c>
      <c r="AI27" s="71" t="s">
        <v>182</v>
      </c>
    </row>
    <row r="28" spans="1:35" s="71" customFormat="1" ht="23.25" customHeight="1" x14ac:dyDescent="0.2">
      <c r="A28" s="68">
        <v>1165</v>
      </c>
      <c r="B28" s="67">
        <v>98</v>
      </c>
      <c r="C28" s="69" t="s">
        <v>183</v>
      </c>
      <c r="D28" s="72" t="s">
        <v>184</v>
      </c>
      <c r="E28" s="69">
        <v>1</v>
      </c>
      <c r="F28" s="69" t="str">
        <f t="shared" si="0"/>
        <v>مرد</v>
      </c>
      <c r="G28" s="69" t="s">
        <v>185</v>
      </c>
      <c r="H28" s="70">
        <v>229</v>
      </c>
      <c r="I28" s="69" t="s">
        <v>64</v>
      </c>
      <c r="J28" s="69" t="s">
        <v>186</v>
      </c>
      <c r="K28" s="70">
        <v>22076878</v>
      </c>
      <c r="L28" s="70"/>
      <c r="M28" s="70">
        <v>4283634077</v>
      </c>
      <c r="N28" s="69">
        <v>2</v>
      </c>
      <c r="O28" s="69" t="str">
        <f t="shared" si="1"/>
        <v>متاهل</v>
      </c>
      <c r="P28" s="79">
        <v>0</v>
      </c>
      <c r="Q28" s="77">
        <v>2</v>
      </c>
      <c r="R28" s="77">
        <v>1396490</v>
      </c>
      <c r="S28" s="77"/>
      <c r="T28" s="77">
        <f t="shared" si="2"/>
        <v>44085</v>
      </c>
      <c r="U28" s="77">
        <v>1440575</v>
      </c>
      <c r="V28" s="77">
        <f t="shared" si="3"/>
        <v>43217250</v>
      </c>
      <c r="W28" s="77">
        <v>5500000</v>
      </c>
      <c r="X28" s="77">
        <f t="shared" si="4"/>
        <v>0</v>
      </c>
      <c r="Y28" s="77">
        <v>8500000</v>
      </c>
      <c r="Z28" s="77">
        <f t="shared" si="5"/>
        <v>14000000</v>
      </c>
      <c r="AA28" s="77">
        <f t="shared" si="6"/>
        <v>57217250</v>
      </c>
      <c r="AB28" s="77"/>
      <c r="AC28" s="77">
        <f t="shared" si="7"/>
        <v>0</v>
      </c>
      <c r="AD28" s="77"/>
      <c r="AE28" s="77"/>
      <c r="AF28" s="77"/>
      <c r="AG28" s="77"/>
      <c r="AH28" s="71" t="s">
        <v>81</v>
      </c>
      <c r="AI28" s="71" t="s">
        <v>121</v>
      </c>
    </row>
    <row r="29" spans="1:35" s="71" customFormat="1" ht="23.25" customHeight="1" x14ac:dyDescent="0.2">
      <c r="A29" s="68">
        <v>1166</v>
      </c>
      <c r="B29" s="67">
        <v>99</v>
      </c>
      <c r="C29" s="69" t="s">
        <v>187</v>
      </c>
      <c r="D29" s="72" t="s">
        <v>188</v>
      </c>
      <c r="E29" s="69">
        <v>1</v>
      </c>
      <c r="F29" s="69" t="str">
        <f t="shared" si="0"/>
        <v>مرد</v>
      </c>
      <c r="G29" s="69" t="s">
        <v>189</v>
      </c>
      <c r="H29" s="70">
        <v>1289</v>
      </c>
      <c r="I29" s="69" t="s">
        <v>63</v>
      </c>
      <c r="J29" s="69" t="s">
        <v>190</v>
      </c>
      <c r="K29" s="70">
        <v>26928581</v>
      </c>
      <c r="L29" s="70"/>
      <c r="M29" s="70">
        <v>5089127565</v>
      </c>
      <c r="N29" s="69">
        <v>2</v>
      </c>
      <c r="O29" s="69" t="str">
        <f t="shared" si="1"/>
        <v>متاهل</v>
      </c>
      <c r="P29" s="79">
        <v>2</v>
      </c>
      <c r="Q29" s="77">
        <v>2</v>
      </c>
      <c r="R29" s="77">
        <v>1395327</v>
      </c>
      <c r="S29" s="77"/>
      <c r="T29" s="77">
        <f t="shared" si="2"/>
        <v>0</v>
      </c>
      <c r="U29" s="77">
        <v>1395327</v>
      </c>
      <c r="V29" s="77">
        <f t="shared" si="3"/>
        <v>41859810</v>
      </c>
      <c r="W29" s="77">
        <v>5500000</v>
      </c>
      <c r="X29" s="77">
        <f t="shared" si="4"/>
        <v>8359500</v>
      </c>
      <c r="Y29" s="77">
        <v>8500000</v>
      </c>
      <c r="Z29" s="77">
        <f t="shared" si="5"/>
        <v>22359500</v>
      </c>
      <c r="AA29" s="77">
        <f t="shared" si="6"/>
        <v>64219310</v>
      </c>
      <c r="AB29" s="77"/>
      <c r="AC29" s="77">
        <f t="shared" si="7"/>
        <v>0</v>
      </c>
      <c r="AD29" s="77"/>
      <c r="AE29" s="77"/>
      <c r="AF29" s="77"/>
      <c r="AG29" s="77"/>
      <c r="AH29" s="71" t="s">
        <v>81</v>
      </c>
      <c r="AI29" s="71" t="s">
        <v>82</v>
      </c>
    </row>
    <row r="30" spans="1:35" s="71" customFormat="1" ht="23.25" customHeight="1" x14ac:dyDescent="0.2">
      <c r="A30" s="68">
        <v>1167</v>
      </c>
      <c r="B30" s="67">
        <v>100</v>
      </c>
      <c r="C30" s="69" t="s">
        <v>36</v>
      </c>
      <c r="D30" s="72" t="s">
        <v>205</v>
      </c>
      <c r="E30" s="69">
        <v>1</v>
      </c>
      <c r="F30" s="69" t="str">
        <f t="shared" si="0"/>
        <v>مرد</v>
      </c>
      <c r="G30" s="69" t="s">
        <v>171</v>
      </c>
      <c r="H30" s="70">
        <v>6</v>
      </c>
      <c r="I30" s="69" t="s">
        <v>63</v>
      </c>
      <c r="J30" s="69" t="s">
        <v>172</v>
      </c>
      <c r="K30" s="70">
        <v>20074452</v>
      </c>
      <c r="L30" s="70"/>
      <c r="M30" s="70">
        <v>5809932886</v>
      </c>
      <c r="N30" s="69">
        <v>2</v>
      </c>
      <c r="O30" s="69" t="str">
        <f t="shared" si="1"/>
        <v>متاهل</v>
      </c>
      <c r="P30" s="79">
        <v>0</v>
      </c>
      <c r="Q30" s="77">
        <v>2</v>
      </c>
      <c r="R30" s="77">
        <v>1395327</v>
      </c>
      <c r="S30" s="77"/>
      <c r="T30" s="77">
        <f t="shared" si="2"/>
        <v>0</v>
      </c>
      <c r="U30" s="77">
        <v>1395327</v>
      </c>
      <c r="V30" s="77">
        <f t="shared" si="3"/>
        <v>41859810</v>
      </c>
      <c r="W30" s="77">
        <v>5500000</v>
      </c>
      <c r="X30" s="77">
        <f t="shared" si="4"/>
        <v>0</v>
      </c>
      <c r="Y30" s="77">
        <v>8500000</v>
      </c>
      <c r="Z30" s="77">
        <f t="shared" si="5"/>
        <v>14000000</v>
      </c>
      <c r="AA30" s="77">
        <f t="shared" si="6"/>
        <v>55859810</v>
      </c>
      <c r="AB30" s="77"/>
      <c r="AC30" s="77">
        <f t="shared" si="7"/>
        <v>0</v>
      </c>
      <c r="AD30" s="77"/>
      <c r="AE30" s="77"/>
      <c r="AF30" s="77"/>
      <c r="AG30" s="77"/>
      <c r="AH30" s="71" t="s">
        <v>81</v>
      </c>
      <c r="AI30" s="71" t="s">
        <v>82</v>
      </c>
    </row>
    <row r="31" spans="1:35" s="71" customFormat="1" ht="23.25" customHeight="1" x14ac:dyDescent="0.2">
      <c r="A31" s="68">
        <v>1168</v>
      </c>
      <c r="B31" s="67">
        <v>101</v>
      </c>
      <c r="C31" s="69" t="s">
        <v>191</v>
      </c>
      <c r="D31" s="72" t="s">
        <v>192</v>
      </c>
      <c r="E31" s="69">
        <v>1</v>
      </c>
      <c r="F31" s="69" t="str">
        <f t="shared" si="0"/>
        <v>مرد</v>
      </c>
      <c r="G31" s="69" t="s">
        <v>193</v>
      </c>
      <c r="H31" s="70">
        <v>5080039833</v>
      </c>
      <c r="I31" s="69" t="s">
        <v>119</v>
      </c>
      <c r="J31" s="69" t="s">
        <v>194</v>
      </c>
      <c r="K31" s="70"/>
      <c r="L31" s="70"/>
      <c r="M31" s="70">
        <v>5080039833</v>
      </c>
      <c r="N31" s="69">
        <v>1</v>
      </c>
      <c r="O31" s="69" t="str">
        <f t="shared" si="1"/>
        <v>مجرد</v>
      </c>
      <c r="P31" s="79">
        <v>2</v>
      </c>
      <c r="Q31" s="77">
        <v>2</v>
      </c>
      <c r="R31" s="77">
        <v>1395328</v>
      </c>
      <c r="S31" s="77"/>
      <c r="T31" s="77">
        <f t="shared" si="2"/>
        <v>0</v>
      </c>
      <c r="U31" s="77">
        <v>1395328</v>
      </c>
      <c r="V31" s="77">
        <f t="shared" si="3"/>
        <v>41859840</v>
      </c>
      <c r="W31" s="77">
        <v>5500000</v>
      </c>
      <c r="X31" s="77">
        <f t="shared" si="4"/>
        <v>8359500</v>
      </c>
      <c r="Y31" s="77">
        <v>8500000</v>
      </c>
      <c r="Z31" s="77">
        <f t="shared" si="5"/>
        <v>22359500</v>
      </c>
      <c r="AA31" s="77">
        <f t="shared" si="6"/>
        <v>64219340</v>
      </c>
      <c r="AB31" s="77"/>
      <c r="AC31" s="77">
        <f t="shared" si="7"/>
        <v>0</v>
      </c>
      <c r="AD31" s="77"/>
      <c r="AE31" s="77"/>
      <c r="AF31" s="77"/>
      <c r="AG31" s="77"/>
      <c r="AH31" s="71" t="s">
        <v>81</v>
      </c>
      <c r="AI31" s="71" t="s">
        <v>195</v>
      </c>
    </row>
    <row r="32" spans="1:35" s="71" customFormat="1" ht="23.25" customHeight="1" x14ac:dyDescent="0.2">
      <c r="A32" s="68">
        <v>1169</v>
      </c>
      <c r="B32" s="67">
        <v>102</v>
      </c>
      <c r="C32" s="69" t="s">
        <v>196</v>
      </c>
      <c r="D32" s="72" t="s">
        <v>197</v>
      </c>
      <c r="E32" s="69">
        <v>1</v>
      </c>
      <c r="F32" s="69" t="str">
        <f t="shared" si="0"/>
        <v>مرد</v>
      </c>
      <c r="G32" s="69" t="s">
        <v>198</v>
      </c>
      <c r="H32" s="70">
        <v>640</v>
      </c>
      <c r="I32" s="69" t="s">
        <v>119</v>
      </c>
      <c r="J32" s="69" t="s">
        <v>199</v>
      </c>
      <c r="K32" s="70"/>
      <c r="L32" s="70"/>
      <c r="M32" s="70">
        <v>5089225461</v>
      </c>
      <c r="N32" s="69">
        <v>2</v>
      </c>
      <c r="O32" s="69" t="str">
        <f t="shared" si="1"/>
        <v>متاهل</v>
      </c>
      <c r="P32" s="79">
        <v>0</v>
      </c>
      <c r="Q32" s="77">
        <v>6</v>
      </c>
      <c r="R32" s="77">
        <v>1410542</v>
      </c>
      <c r="S32" s="77">
        <v>71000</v>
      </c>
      <c r="T32" s="77">
        <f t="shared" si="2"/>
        <v>345888</v>
      </c>
      <c r="U32" s="77">
        <v>1827430</v>
      </c>
      <c r="V32" s="77">
        <f t="shared" si="3"/>
        <v>54822900</v>
      </c>
      <c r="W32" s="77">
        <v>5500000</v>
      </c>
      <c r="X32" s="77">
        <f t="shared" si="4"/>
        <v>0</v>
      </c>
      <c r="Y32" s="77">
        <v>8500000</v>
      </c>
      <c r="Z32" s="77">
        <f t="shared" si="5"/>
        <v>14000000</v>
      </c>
      <c r="AA32" s="77">
        <f t="shared" si="6"/>
        <v>68822900</v>
      </c>
      <c r="AB32" s="77"/>
      <c r="AC32" s="77">
        <f t="shared" si="7"/>
        <v>0</v>
      </c>
      <c r="AD32" s="77"/>
      <c r="AE32" s="77"/>
      <c r="AF32" s="77"/>
      <c r="AG32" s="77"/>
      <c r="AH32" s="71" t="s">
        <v>169</v>
      </c>
      <c r="AI32" s="71" t="s">
        <v>200</v>
      </c>
    </row>
    <row r="33" spans="1:42" s="71" customFormat="1" ht="23.25" customHeight="1" x14ac:dyDescent="0.2">
      <c r="A33" s="68">
        <v>1170</v>
      </c>
      <c r="B33" s="67">
        <v>103</v>
      </c>
      <c r="C33" s="69" t="s">
        <v>201</v>
      </c>
      <c r="D33" s="72" t="s">
        <v>202</v>
      </c>
      <c r="E33" s="69">
        <v>1</v>
      </c>
      <c r="F33" s="69" t="str">
        <f t="shared" si="0"/>
        <v>مرد</v>
      </c>
      <c r="G33" s="69" t="s">
        <v>203</v>
      </c>
      <c r="H33" s="70">
        <v>364</v>
      </c>
      <c r="I33" s="69" t="s">
        <v>70</v>
      </c>
      <c r="J33" s="69" t="s">
        <v>204</v>
      </c>
      <c r="K33" s="70"/>
      <c r="L33" s="70"/>
      <c r="M33" s="70">
        <v>2721530070</v>
      </c>
      <c r="N33" s="69">
        <v>2</v>
      </c>
      <c r="O33" s="69" t="str">
        <f t="shared" si="1"/>
        <v>متاهل</v>
      </c>
      <c r="P33" s="79">
        <v>3</v>
      </c>
      <c r="Q33" s="77">
        <v>2</v>
      </c>
      <c r="R33" s="77">
        <v>1395330</v>
      </c>
      <c r="S33" s="77"/>
      <c r="T33" s="77">
        <f t="shared" si="2"/>
        <v>0</v>
      </c>
      <c r="U33" s="77">
        <v>1395330</v>
      </c>
      <c r="V33" s="77">
        <f t="shared" si="3"/>
        <v>41859900</v>
      </c>
      <c r="W33" s="77">
        <v>5500000</v>
      </c>
      <c r="X33" s="77">
        <f t="shared" si="4"/>
        <v>12539250</v>
      </c>
      <c r="Y33" s="77">
        <v>8500000</v>
      </c>
      <c r="Z33" s="77">
        <f t="shared" si="5"/>
        <v>26539250</v>
      </c>
      <c r="AA33" s="77">
        <f t="shared" si="6"/>
        <v>68399150</v>
      </c>
      <c r="AB33" s="77"/>
      <c r="AC33" s="77">
        <f t="shared" si="7"/>
        <v>0</v>
      </c>
      <c r="AD33" s="77"/>
      <c r="AE33" s="77"/>
      <c r="AF33" s="77"/>
      <c r="AG33" s="77"/>
      <c r="AH33" s="71" t="s">
        <v>81</v>
      </c>
      <c r="AI33" s="71" t="s">
        <v>195</v>
      </c>
    </row>
    <row r="34" spans="1:42" s="71" customFormat="1" ht="23.25" customHeight="1" x14ac:dyDescent="0.2">
      <c r="A34" s="68">
        <v>1171</v>
      </c>
      <c r="B34" s="67">
        <v>104</v>
      </c>
      <c r="C34" s="69" t="s">
        <v>66</v>
      </c>
      <c r="D34" s="72" t="s">
        <v>211</v>
      </c>
      <c r="E34" s="69">
        <v>1</v>
      </c>
      <c r="F34" s="69" t="str">
        <f t="shared" si="0"/>
        <v>مرد</v>
      </c>
      <c r="G34" s="69" t="s">
        <v>212</v>
      </c>
      <c r="H34" s="70">
        <v>5080043695</v>
      </c>
      <c r="I34" s="69" t="s">
        <v>63</v>
      </c>
      <c r="J34" s="69" t="s">
        <v>213</v>
      </c>
      <c r="K34" s="70">
        <v>28328225</v>
      </c>
      <c r="L34" s="70">
        <v>9290681266</v>
      </c>
      <c r="M34" s="70">
        <v>5080043695</v>
      </c>
      <c r="N34" s="69">
        <v>1</v>
      </c>
      <c r="O34" s="69" t="str">
        <f t="shared" si="1"/>
        <v>مجرد</v>
      </c>
      <c r="P34" s="79">
        <v>0</v>
      </c>
      <c r="Q34" s="77">
        <v>13</v>
      </c>
      <c r="R34" s="77">
        <v>1449476</v>
      </c>
      <c r="S34" s="77"/>
      <c r="T34" s="77"/>
      <c r="U34" s="77">
        <v>1449476</v>
      </c>
      <c r="V34" s="77">
        <f>U34*30</f>
        <v>43484280</v>
      </c>
      <c r="W34" s="77">
        <v>5500000</v>
      </c>
      <c r="X34" s="77">
        <f>P34*4179750</f>
        <v>0</v>
      </c>
      <c r="Y34" s="77">
        <v>8500000</v>
      </c>
      <c r="Z34" s="77">
        <f>SUM(W34:Y34)</f>
        <v>14000000</v>
      </c>
      <c r="AA34" s="77">
        <f>Z34+V34</f>
        <v>57484280</v>
      </c>
      <c r="AB34" s="77"/>
      <c r="AC34" s="77">
        <v>0</v>
      </c>
      <c r="AD34" s="77"/>
      <c r="AE34" s="77"/>
      <c r="AF34" s="77"/>
      <c r="AG34" s="77"/>
    </row>
    <row r="35" spans="1:42" s="92" customFormat="1" ht="12" customHeight="1" x14ac:dyDescent="0.55000000000000004">
      <c r="A35" s="91"/>
      <c r="G35" s="93"/>
      <c r="K35" s="91"/>
      <c r="L35" s="91"/>
      <c r="M35" s="91"/>
      <c r="T35" s="94"/>
      <c r="U35" s="95"/>
      <c r="AP35" s="95"/>
    </row>
    <row r="36" spans="1:42" s="107" customFormat="1" ht="23.25" customHeight="1" x14ac:dyDescent="0.2">
      <c r="A36" s="102"/>
      <c r="B36" s="103"/>
      <c r="C36" s="104"/>
      <c r="D36" s="105"/>
      <c r="E36" s="104"/>
      <c r="F36" s="104"/>
      <c r="G36" s="104"/>
      <c r="H36" s="106"/>
      <c r="I36" s="104"/>
      <c r="J36" s="104"/>
      <c r="K36" s="106"/>
      <c r="L36" s="106"/>
      <c r="M36" s="106"/>
      <c r="N36" s="104"/>
      <c r="O36" s="104"/>
      <c r="P36" s="79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J36" s="108"/>
      <c r="AN36" s="109"/>
    </row>
    <row r="37" spans="1:42" s="107" customFormat="1" ht="23.25" customHeight="1" x14ac:dyDescent="0.2">
      <c r="A37" s="102"/>
      <c r="B37" s="103"/>
      <c r="C37" s="104"/>
      <c r="D37" s="105"/>
      <c r="E37" s="104"/>
      <c r="F37" s="104"/>
      <c r="G37" s="104"/>
      <c r="H37" s="106"/>
      <c r="I37" s="104"/>
      <c r="J37" s="104"/>
      <c r="K37" s="106"/>
      <c r="L37" s="106"/>
      <c r="M37" s="106"/>
      <c r="N37" s="104"/>
      <c r="O37" s="104"/>
      <c r="P37" s="110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J37" s="108"/>
      <c r="AN37" s="109"/>
    </row>
    <row r="38" spans="1:42" s="107" customFormat="1" ht="23.25" customHeight="1" x14ac:dyDescent="0.2">
      <c r="A38" s="102"/>
      <c r="B38" s="103"/>
      <c r="C38" s="104"/>
      <c r="D38" s="105"/>
      <c r="E38" s="104"/>
      <c r="F38" s="104"/>
      <c r="G38" s="104"/>
      <c r="H38" s="106"/>
      <c r="I38" s="104"/>
      <c r="J38" s="104"/>
      <c r="K38" s="106"/>
      <c r="L38" s="106"/>
      <c r="M38" s="106"/>
      <c r="N38" s="104"/>
      <c r="O38" s="104"/>
      <c r="P38" s="79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J38" s="108"/>
      <c r="AN38" s="109"/>
    </row>
    <row r="39" spans="1:42" s="107" customFormat="1" ht="23.25" customHeight="1" x14ac:dyDescent="0.2">
      <c r="A39" s="102"/>
      <c r="B39" s="103"/>
      <c r="C39" s="104"/>
      <c r="D39" s="105"/>
      <c r="E39" s="104"/>
      <c r="F39" s="104"/>
      <c r="G39" s="104"/>
      <c r="H39" s="106"/>
      <c r="I39" s="104"/>
      <c r="J39" s="104"/>
      <c r="K39" s="106"/>
      <c r="L39" s="106"/>
      <c r="M39" s="106"/>
      <c r="N39" s="104"/>
      <c r="O39" s="104"/>
      <c r="P39" s="79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J39" s="108"/>
      <c r="AN39" s="109"/>
    </row>
    <row r="40" spans="1:42" s="107" customFormat="1" ht="23.25" customHeight="1" x14ac:dyDescent="0.2">
      <c r="A40" s="102"/>
      <c r="B40" s="103"/>
      <c r="C40" s="104"/>
      <c r="D40" s="105"/>
      <c r="E40" s="104"/>
      <c r="F40" s="104"/>
      <c r="G40" s="104"/>
      <c r="H40" s="106"/>
      <c r="I40" s="104"/>
      <c r="J40" s="104"/>
      <c r="K40" s="106"/>
      <c r="L40" s="106"/>
      <c r="M40" s="106"/>
      <c r="N40" s="104"/>
      <c r="O40" s="104"/>
      <c r="P40" s="79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J40" s="108"/>
      <c r="AN40" s="109"/>
    </row>
    <row r="41" spans="1:42" s="107" customFormat="1" ht="23.25" customHeight="1" x14ac:dyDescent="0.2">
      <c r="A41" s="102"/>
      <c r="B41" s="103"/>
      <c r="C41" s="104"/>
      <c r="D41" s="105"/>
      <c r="E41" s="104"/>
      <c r="F41" s="104"/>
      <c r="G41" s="104"/>
      <c r="H41" s="106"/>
      <c r="I41" s="104"/>
      <c r="J41" s="104"/>
      <c r="K41" s="106"/>
      <c r="L41" s="106"/>
      <c r="M41" s="106"/>
      <c r="N41" s="104"/>
      <c r="O41" s="104"/>
      <c r="P41" s="79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J41" s="108"/>
      <c r="AN41" s="109"/>
    </row>
    <row r="42" spans="1:42" s="107" customFormat="1" ht="23.25" customHeight="1" x14ac:dyDescent="0.2">
      <c r="A42" s="102"/>
      <c r="B42" s="103"/>
      <c r="C42" s="104"/>
      <c r="D42" s="105"/>
      <c r="E42" s="104"/>
      <c r="F42" s="104"/>
      <c r="G42" s="104"/>
      <c r="H42" s="106"/>
      <c r="I42" s="104"/>
      <c r="J42" s="104"/>
      <c r="K42" s="106"/>
      <c r="L42" s="106"/>
      <c r="M42" s="106"/>
      <c r="N42" s="104"/>
      <c r="O42" s="104"/>
      <c r="P42" s="79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J42" s="108"/>
      <c r="AN42" s="109"/>
    </row>
    <row r="43" spans="1:42" s="107" customFormat="1" ht="23.25" customHeight="1" x14ac:dyDescent="0.2">
      <c r="A43" s="102"/>
      <c r="B43" s="103"/>
      <c r="C43" s="104"/>
      <c r="D43" s="105"/>
      <c r="E43" s="104"/>
      <c r="F43" s="104"/>
      <c r="G43" s="104"/>
      <c r="H43" s="106"/>
      <c r="I43" s="104"/>
      <c r="J43" s="104"/>
      <c r="K43" s="106"/>
      <c r="L43" s="106"/>
      <c r="M43" s="106"/>
      <c r="N43" s="104"/>
      <c r="O43" s="104"/>
      <c r="P43" s="79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J43" s="108"/>
      <c r="AN43" s="109"/>
    </row>
    <row r="44" spans="1:42" s="107" customFormat="1" ht="23.25" customHeight="1" x14ac:dyDescent="0.2">
      <c r="A44" s="102"/>
      <c r="B44" s="103"/>
      <c r="C44" s="104"/>
      <c r="D44" s="105"/>
      <c r="E44" s="104"/>
      <c r="F44" s="104"/>
      <c r="G44" s="104"/>
      <c r="H44" s="106"/>
      <c r="I44" s="104"/>
      <c r="J44" s="104"/>
      <c r="K44" s="106"/>
      <c r="L44" s="106"/>
      <c r="M44" s="106"/>
      <c r="N44" s="104"/>
      <c r="O44" s="104"/>
      <c r="P44" s="79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J44" s="108"/>
      <c r="AN44" s="109"/>
    </row>
    <row r="45" spans="1:42" s="107" customFormat="1" ht="23.25" customHeight="1" x14ac:dyDescent="0.2">
      <c r="A45" s="102"/>
      <c r="B45" s="103"/>
      <c r="C45" s="104"/>
      <c r="D45" s="105"/>
      <c r="E45" s="104"/>
      <c r="F45" s="104"/>
      <c r="G45" s="104"/>
      <c r="H45" s="106"/>
      <c r="I45" s="104"/>
      <c r="J45" s="104"/>
      <c r="K45" s="106"/>
      <c r="L45" s="106"/>
      <c r="M45" s="106"/>
      <c r="N45" s="104"/>
      <c r="O45" s="104"/>
      <c r="P45" s="79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J45" s="108"/>
      <c r="AN45" s="109"/>
    </row>
    <row r="46" spans="1:42" s="107" customFormat="1" ht="23.25" customHeight="1" x14ac:dyDescent="0.2">
      <c r="A46" s="102"/>
      <c r="B46" s="103"/>
      <c r="C46" s="104"/>
      <c r="D46" s="105"/>
      <c r="E46" s="104"/>
      <c r="F46" s="104"/>
      <c r="G46" s="104"/>
      <c r="H46" s="106"/>
      <c r="I46" s="104"/>
      <c r="J46" s="104"/>
      <c r="K46" s="106"/>
      <c r="L46" s="106"/>
      <c r="M46" s="106"/>
      <c r="N46" s="104"/>
      <c r="O46" s="104"/>
      <c r="P46" s="79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J46" s="108"/>
      <c r="AN46" s="109"/>
    </row>
    <row r="47" spans="1:42" s="107" customFormat="1" ht="23.25" customHeight="1" x14ac:dyDescent="0.2">
      <c r="A47" s="102"/>
      <c r="B47" s="103"/>
      <c r="C47" s="104"/>
      <c r="D47" s="105"/>
      <c r="E47" s="104"/>
      <c r="F47" s="104"/>
      <c r="G47" s="104"/>
      <c r="H47" s="106"/>
      <c r="I47" s="104"/>
      <c r="J47" s="104"/>
      <c r="K47" s="106"/>
      <c r="L47" s="106"/>
      <c r="M47" s="106"/>
      <c r="N47" s="104"/>
      <c r="O47" s="104"/>
      <c r="P47" s="79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J47" s="108"/>
      <c r="AN47" s="109"/>
    </row>
    <row r="48" spans="1:42" s="107" customFormat="1" ht="23.25" customHeight="1" x14ac:dyDescent="0.2">
      <c r="A48" s="102"/>
      <c r="B48" s="103"/>
      <c r="C48" s="104"/>
      <c r="D48" s="105"/>
      <c r="E48" s="104"/>
      <c r="F48" s="104"/>
      <c r="G48" s="104"/>
      <c r="H48" s="106"/>
      <c r="I48" s="104"/>
      <c r="J48" s="104"/>
      <c r="K48" s="106"/>
      <c r="L48" s="106"/>
      <c r="M48" s="106"/>
      <c r="N48" s="104"/>
      <c r="O48" s="104"/>
      <c r="P48" s="79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J48" s="108"/>
      <c r="AN48" s="109"/>
    </row>
    <row r="49" spans="1:40" s="107" customFormat="1" ht="23.25" customHeight="1" x14ac:dyDescent="0.2">
      <c r="A49" s="102"/>
      <c r="B49" s="103"/>
      <c r="C49" s="104"/>
      <c r="D49" s="105"/>
      <c r="E49" s="104"/>
      <c r="F49" s="104"/>
      <c r="G49" s="104"/>
      <c r="H49" s="106"/>
      <c r="I49" s="104"/>
      <c r="J49" s="104"/>
      <c r="K49" s="106"/>
      <c r="L49" s="106"/>
      <c r="M49" s="106"/>
      <c r="N49" s="104"/>
      <c r="O49" s="104"/>
      <c r="P49" s="79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J49" s="108"/>
      <c r="AN49" s="109"/>
    </row>
    <row r="50" spans="1:40" s="107" customFormat="1" ht="23.25" customHeight="1" x14ac:dyDescent="0.2">
      <c r="A50" s="102"/>
      <c r="B50" s="103"/>
      <c r="C50" s="104"/>
      <c r="D50" s="105"/>
      <c r="E50" s="104"/>
      <c r="F50" s="104"/>
      <c r="G50" s="104"/>
      <c r="H50" s="106"/>
      <c r="I50" s="104"/>
      <c r="J50" s="104"/>
      <c r="K50" s="106"/>
      <c r="L50" s="106"/>
      <c r="M50" s="106"/>
      <c r="N50" s="104"/>
      <c r="O50" s="104"/>
      <c r="P50" s="79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J50" s="108"/>
      <c r="AN50" s="109"/>
    </row>
    <row r="51" spans="1:40" s="107" customFormat="1" ht="23.25" customHeight="1" x14ac:dyDescent="0.2">
      <c r="A51" s="102"/>
      <c r="B51" s="103"/>
      <c r="C51" s="104"/>
      <c r="D51" s="105"/>
      <c r="E51" s="104"/>
      <c r="F51" s="104"/>
      <c r="G51" s="104"/>
      <c r="H51" s="106"/>
      <c r="I51" s="104"/>
      <c r="J51" s="104"/>
      <c r="K51" s="106"/>
      <c r="L51" s="106"/>
      <c r="M51" s="106"/>
      <c r="N51" s="104"/>
      <c r="O51" s="104"/>
      <c r="P51" s="79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J51" s="108"/>
      <c r="AN51" s="109"/>
    </row>
    <row r="52" spans="1:40" s="107" customFormat="1" ht="23.25" customHeight="1" x14ac:dyDescent="0.2">
      <c r="A52" s="102"/>
      <c r="B52" s="103"/>
      <c r="C52" s="104"/>
      <c r="D52" s="105"/>
      <c r="E52" s="104"/>
      <c r="F52" s="104"/>
      <c r="G52" s="104"/>
      <c r="H52" s="106"/>
      <c r="I52" s="104"/>
      <c r="J52" s="104"/>
      <c r="K52" s="106"/>
      <c r="L52" s="106"/>
      <c r="M52" s="106"/>
      <c r="N52" s="104"/>
      <c r="O52" s="104"/>
      <c r="P52" s="110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J52" s="108"/>
      <c r="AN52" s="109"/>
    </row>
    <row r="53" spans="1:40" s="107" customFormat="1" ht="23.25" customHeight="1" x14ac:dyDescent="0.2">
      <c r="A53" s="102"/>
      <c r="B53" s="103"/>
      <c r="C53" s="104"/>
      <c r="D53" s="105"/>
      <c r="E53" s="104"/>
      <c r="F53" s="104"/>
      <c r="G53" s="104"/>
      <c r="H53" s="106"/>
      <c r="I53" s="104"/>
      <c r="J53" s="104"/>
      <c r="K53" s="106"/>
      <c r="L53" s="106"/>
      <c r="M53" s="106"/>
      <c r="N53" s="104"/>
      <c r="O53" s="104"/>
      <c r="P53" s="79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J53" s="108"/>
      <c r="AN53" s="109"/>
    </row>
    <row r="54" spans="1:40" s="107" customFormat="1" ht="23.25" customHeight="1" x14ac:dyDescent="0.2">
      <c r="A54" s="102"/>
      <c r="B54" s="103"/>
      <c r="C54" s="104"/>
      <c r="D54" s="105"/>
      <c r="E54" s="104"/>
      <c r="F54" s="104"/>
      <c r="G54" s="104"/>
      <c r="H54" s="106"/>
      <c r="I54" s="104"/>
      <c r="J54" s="104"/>
      <c r="K54" s="106"/>
      <c r="L54" s="106"/>
      <c r="M54" s="106"/>
      <c r="N54" s="104"/>
      <c r="O54" s="104"/>
      <c r="P54" s="79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J54" s="108"/>
      <c r="AN54" s="109"/>
    </row>
    <row r="55" spans="1:40" s="107" customFormat="1" ht="23.25" customHeight="1" x14ac:dyDescent="0.2">
      <c r="A55" s="102"/>
      <c r="B55" s="103"/>
      <c r="C55" s="104"/>
      <c r="D55" s="105"/>
      <c r="E55" s="104"/>
      <c r="F55" s="104"/>
      <c r="G55" s="104"/>
      <c r="H55" s="106"/>
      <c r="I55" s="104"/>
      <c r="J55" s="104"/>
      <c r="K55" s="106"/>
      <c r="L55" s="106"/>
      <c r="M55" s="106"/>
      <c r="N55" s="104"/>
      <c r="O55" s="104"/>
      <c r="P55" s="79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J55" s="108"/>
      <c r="AN55" s="109"/>
    </row>
    <row r="56" spans="1:40" s="107" customFormat="1" ht="23.25" customHeight="1" x14ac:dyDescent="0.2">
      <c r="A56" s="102"/>
      <c r="B56" s="103"/>
      <c r="C56" s="104"/>
      <c r="D56" s="105"/>
      <c r="E56" s="104"/>
      <c r="F56" s="104"/>
      <c r="G56" s="104"/>
      <c r="H56" s="106"/>
      <c r="I56" s="104"/>
      <c r="J56" s="104"/>
      <c r="K56" s="106"/>
      <c r="L56" s="106"/>
      <c r="M56" s="106"/>
      <c r="N56" s="104"/>
      <c r="O56" s="104"/>
      <c r="P56" s="79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J56" s="108"/>
      <c r="AN56" s="109"/>
    </row>
    <row r="57" spans="1:40" s="107" customFormat="1" ht="23.25" customHeight="1" x14ac:dyDescent="0.2">
      <c r="A57" s="102"/>
      <c r="B57" s="103"/>
      <c r="C57" s="104"/>
      <c r="D57" s="105"/>
      <c r="E57" s="104"/>
      <c r="F57" s="104"/>
      <c r="G57" s="104"/>
      <c r="H57" s="106"/>
      <c r="I57" s="104"/>
      <c r="J57" s="104"/>
      <c r="K57" s="106"/>
      <c r="L57" s="106"/>
      <c r="M57" s="106"/>
      <c r="N57" s="104"/>
      <c r="O57" s="104"/>
      <c r="P57" s="79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J57" s="108"/>
      <c r="AN57" s="109"/>
    </row>
    <row r="58" spans="1:40" s="107" customFormat="1" ht="23.25" customHeight="1" x14ac:dyDescent="0.2">
      <c r="A58" s="102"/>
      <c r="B58" s="103"/>
      <c r="C58" s="104"/>
      <c r="D58" s="105"/>
      <c r="E58" s="104"/>
      <c r="F58" s="104"/>
      <c r="G58" s="104"/>
      <c r="H58" s="106"/>
      <c r="I58" s="104"/>
      <c r="J58" s="104"/>
      <c r="K58" s="106"/>
      <c r="L58" s="106"/>
      <c r="M58" s="106"/>
      <c r="N58" s="104"/>
      <c r="O58" s="104"/>
      <c r="P58" s="79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J58" s="108"/>
      <c r="AN58" s="109"/>
    </row>
    <row r="59" spans="1:40" s="107" customFormat="1" ht="23.25" customHeight="1" x14ac:dyDescent="0.2">
      <c r="A59" s="102"/>
      <c r="B59" s="103"/>
      <c r="C59" s="104"/>
      <c r="D59" s="105"/>
      <c r="E59" s="104"/>
      <c r="F59" s="104"/>
      <c r="G59" s="104"/>
      <c r="H59" s="106"/>
      <c r="I59" s="104"/>
      <c r="J59" s="104"/>
      <c r="K59" s="106"/>
      <c r="L59" s="106"/>
      <c r="M59" s="106"/>
      <c r="N59" s="104"/>
      <c r="O59" s="104"/>
      <c r="P59" s="79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J59" s="108"/>
      <c r="AN59" s="109"/>
    </row>
    <row r="60" spans="1:40" s="107" customFormat="1" ht="23.25" customHeight="1" x14ac:dyDescent="0.2">
      <c r="A60" s="102"/>
      <c r="B60" s="103"/>
      <c r="C60" s="104"/>
      <c r="D60" s="105"/>
      <c r="E60" s="104"/>
      <c r="F60" s="104"/>
      <c r="G60" s="104"/>
      <c r="H60" s="106"/>
      <c r="I60" s="104"/>
      <c r="J60" s="104"/>
      <c r="K60" s="106"/>
      <c r="L60" s="106"/>
      <c r="M60" s="106"/>
      <c r="N60" s="104"/>
      <c r="O60" s="104"/>
      <c r="P60" s="79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J60" s="108"/>
      <c r="AN60" s="109"/>
    </row>
    <row r="61" spans="1:40" s="107" customFormat="1" ht="23.25" customHeight="1" x14ac:dyDescent="0.2">
      <c r="A61" s="102"/>
      <c r="B61" s="103"/>
      <c r="C61" s="104"/>
      <c r="D61" s="105"/>
      <c r="E61" s="104"/>
      <c r="F61" s="104"/>
      <c r="G61" s="104"/>
      <c r="H61" s="106"/>
      <c r="I61" s="104"/>
      <c r="J61" s="104"/>
      <c r="K61" s="106"/>
      <c r="L61" s="106"/>
      <c r="M61" s="106"/>
      <c r="N61" s="104"/>
      <c r="O61" s="104"/>
      <c r="P61" s="79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J61" s="108"/>
      <c r="AN61" s="109"/>
    </row>
    <row r="62" spans="1:40" s="107" customFormat="1" ht="23.25" customHeight="1" x14ac:dyDescent="0.2">
      <c r="A62" s="102"/>
      <c r="B62" s="103"/>
      <c r="C62" s="104"/>
      <c r="D62" s="105"/>
      <c r="E62" s="104"/>
      <c r="F62" s="104"/>
      <c r="G62" s="104"/>
      <c r="H62" s="106"/>
      <c r="I62" s="104"/>
      <c r="J62" s="104"/>
      <c r="K62" s="106"/>
      <c r="L62" s="106"/>
      <c r="M62" s="106"/>
      <c r="N62" s="104"/>
      <c r="O62" s="104"/>
      <c r="P62" s="79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J62" s="108"/>
      <c r="AN62" s="109"/>
    </row>
    <row r="63" spans="1:40" s="107" customFormat="1" ht="23.25" customHeight="1" x14ac:dyDescent="0.2">
      <c r="A63" s="102"/>
      <c r="B63" s="103"/>
      <c r="C63" s="104"/>
      <c r="D63" s="105"/>
      <c r="E63" s="104"/>
      <c r="F63" s="104"/>
      <c r="G63" s="104"/>
      <c r="H63" s="106"/>
      <c r="I63" s="104"/>
      <c r="J63" s="104"/>
      <c r="K63" s="106"/>
      <c r="L63" s="106"/>
      <c r="M63" s="106"/>
      <c r="N63" s="104"/>
      <c r="O63" s="104"/>
      <c r="P63" s="79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J63" s="108"/>
      <c r="AN63" s="109"/>
    </row>
    <row r="64" spans="1:40" s="107" customFormat="1" ht="23.25" customHeight="1" x14ac:dyDescent="0.2">
      <c r="A64" s="102"/>
      <c r="B64" s="103"/>
      <c r="C64" s="104"/>
      <c r="D64" s="105"/>
      <c r="E64" s="104"/>
      <c r="F64" s="104"/>
      <c r="G64" s="104"/>
      <c r="H64" s="106"/>
      <c r="I64" s="104"/>
      <c r="J64" s="104"/>
      <c r="K64" s="106"/>
      <c r="L64" s="106"/>
      <c r="M64" s="106"/>
      <c r="N64" s="104"/>
      <c r="O64" s="104"/>
      <c r="P64" s="110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J64" s="108"/>
      <c r="AN64" s="109"/>
    </row>
    <row r="65" spans="1:40" s="107" customFormat="1" ht="23.25" customHeight="1" x14ac:dyDescent="0.2">
      <c r="A65" s="102"/>
      <c r="B65" s="103"/>
      <c r="C65" s="104"/>
      <c r="D65" s="105"/>
      <c r="E65" s="104"/>
      <c r="F65" s="104"/>
      <c r="G65" s="104"/>
      <c r="H65" s="106"/>
      <c r="I65" s="104"/>
      <c r="J65" s="104"/>
      <c r="K65" s="106"/>
      <c r="L65" s="106"/>
      <c r="M65" s="106"/>
      <c r="N65" s="104"/>
      <c r="O65" s="104"/>
      <c r="P65" s="79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J65" s="108"/>
      <c r="AN65" s="109"/>
    </row>
    <row r="66" spans="1:40" s="107" customFormat="1" ht="23.25" customHeight="1" x14ac:dyDescent="0.2">
      <c r="A66" s="102"/>
      <c r="B66" s="103"/>
      <c r="C66" s="104"/>
      <c r="D66" s="105"/>
      <c r="E66" s="104"/>
      <c r="F66" s="104"/>
      <c r="G66" s="104"/>
      <c r="H66" s="106"/>
      <c r="I66" s="104"/>
      <c r="J66" s="104"/>
      <c r="K66" s="106"/>
      <c r="L66" s="106"/>
      <c r="M66" s="106"/>
      <c r="N66" s="104"/>
      <c r="O66" s="104"/>
      <c r="P66" s="79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J66" s="108"/>
      <c r="AN66" s="109"/>
    </row>
    <row r="67" spans="1:40" s="107" customFormat="1" ht="23.25" customHeight="1" x14ac:dyDescent="0.2">
      <c r="A67" s="102"/>
      <c r="B67" s="103"/>
      <c r="C67" s="104"/>
      <c r="D67" s="105"/>
      <c r="E67" s="104"/>
      <c r="F67" s="104"/>
      <c r="G67" s="104"/>
      <c r="H67" s="106"/>
      <c r="I67" s="104"/>
      <c r="J67" s="104"/>
      <c r="K67" s="106"/>
      <c r="L67" s="106"/>
      <c r="M67" s="106"/>
      <c r="N67" s="104"/>
      <c r="O67" s="104"/>
      <c r="P67" s="79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J67" s="108"/>
      <c r="AN67" s="109"/>
    </row>
    <row r="68" spans="1:40" s="107" customFormat="1" ht="23.25" customHeight="1" x14ac:dyDescent="0.2">
      <c r="A68" s="102"/>
      <c r="B68" s="103"/>
      <c r="C68" s="104"/>
      <c r="D68" s="105"/>
      <c r="E68" s="104"/>
      <c r="F68" s="104"/>
      <c r="G68" s="104"/>
      <c r="H68" s="106"/>
      <c r="I68" s="104"/>
      <c r="J68" s="104"/>
      <c r="K68" s="106"/>
      <c r="L68" s="106"/>
      <c r="M68" s="106"/>
      <c r="N68" s="104"/>
      <c r="O68" s="104"/>
      <c r="P68" s="110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J68" s="108"/>
      <c r="AN68" s="109"/>
    </row>
    <row r="69" spans="1:40" s="107" customFormat="1" ht="23.25" customHeight="1" x14ac:dyDescent="0.2">
      <c r="A69" s="102"/>
      <c r="B69" s="103"/>
      <c r="C69" s="104"/>
      <c r="D69" s="105"/>
      <c r="E69" s="104"/>
      <c r="F69" s="104"/>
      <c r="G69" s="104"/>
      <c r="H69" s="106"/>
      <c r="I69" s="104"/>
      <c r="J69" s="104"/>
      <c r="K69" s="106"/>
      <c r="L69" s="106"/>
      <c r="M69" s="106"/>
      <c r="N69" s="104"/>
      <c r="O69" s="104"/>
      <c r="P69" s="79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J69" s="108"/>
      <c r="AN69" s="109"/>
    </row>
    <row r="70" spans="1:40" s="107" customFormat="1" ht="23.25" customHeight="1" x14ac:dyDescent="0.2">
      <c r="A70" s="102"/>
      <c r="B70" s="103"/>
      <c r="C70" s="104"/>
      <c r="D70" s="105"/>
      <c r="E70" s="104"/>
      <c r="F70" s="104"/>
      <c r="G70" s="104"/>
      <c r="H70" s="106"/>
      <c r="I70" s="104"/>
      <c r="J70" s="104"/>
      <c r="K70" s="106"/>
      <c r="L70" s="106"/>
      <c r="M70" s="106"/>
      <c r="N70" s="104"/>
      <c r="O70" s="104"/>
      <c r="P70" s="79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J70" s="108"/>
      <c r="AN70" s="109"/>
    </row>
    <row r="71" spans="1:40" s="107" customFormat="1" ht="23.25" customHeight="1" x14ac:dyDescent="0.2">
      <c r="A71" s="102"/>
      <c r="B71" s="103"/>
      <c r="C71" s="104"/>
      <c r="D71" s="105"/>
      <c r="E71" s="104"/>
      <c r="F71" s="104"/>
      <c r="G71" s="104"/>
      <c r="H71" s="106"/>
      <c r="I71" s="104"/>
      <c r="J71" s="104"/>
      <c r="K71" s="106"/>
      <c r="L71" s="106"/>
      <c r="M71" s="106"/>
      <c r="N71" s="104"/>
      <c r="O71" s="104"/>
      <c r="P71" s="79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J71" s="108"/>
      <c r="AN71" s="109"/>
    </row>
  </sheetData>
  <sortState ref="A3:WVK3">
    <sortCondition ref="D3"/>
  </sortState>
  <mergeCells count="4">
    <mergeCell ref="P2:AG2"/>
    <mergeCell ref="A2:O2"/>
    <mergeCell ref="E3:F3"/>
    <mergeCell ref="N3:O3"/>
  </mergeCells>
  <pageMargins left="0.74803149606299213" right="0.74803149606299213" top="0.43307086614173229" bottom="0.31496062992125984" header="0.47244094488188981" footer="0.35433070866141736"/>
  <pageSetup paperSize="9" scale="73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rightToLeft="1" tabSelected="1" topLeftCell="A10" zoomScale="80" zoomScaleNormal="80" workbookViewId="0">
      <selection activeCell="E29" sqref="E29"/>
    </sheetView>
  </sheetViews>
  <sheetFormatPr defaultRowHeight="18" x14ac:dyDescent="0.2"/>
  <cols>
    <col min="1" max="1" width="6.42578125" style="2" bestFit="1" customWidth="1"/>
    <col min="2" max="2" width="7.140625" style="2" bestFit="1" customWidth="1"/>
    <col min="3" max="3" width="5.28515625" style="2" customWidth="1"/>
    <col min="4" max="4" width="12.28515625" style="3" bestFit="1" customWidth="1"/>
    <col min="5" max="5" width="16" style="3" bestFit="1" customWidth="1"/>
    <col min="6" max="6" width="4.7109375" style="2" bestFit="1" customWidth="1"/>
    <col min="7" max="7" width="6.7109375" style="13" bestFit="1" customWidth="1"/>
    <col min="8" max="8" width="12.28515625" style="2" bestFit="1" customWidth="1"/>
    <col min="9" max="9" width="13.5703125" style="2" bestFit="1" customWidth="1"/>
    <col min="10" max="10" width="11" style="2" bestFit="1" customWidth="1"/>
    <col min="11" max="11" width="5" style="2" bestFit="1" customWidth="1"/>
    <col min="12" max="13" width="12" style="2" bestFit="1" customWidth="1"/>
    <col min="14" max="14" width="13.42578125" style="2" bestFit="1" customWidth="1"/>
    <col min="15" max="15" width="13.5703125" style="2" bestFit="1" customWidth="1"/>
    <col min="16" max="16" width="5" style="2" bestFit="1" customWidth="1"/>
    <col min="17" max="17" width="14.42578125" style="2" bestFit="1" customWidth="1"/>
    <col min="18" max="18" width="5" style="2" bestFit="1" customWidth="1"/>
    <col min="19" max="19" width="14.42578125" style="2" customWidth="1"/>
    <col min="20" max="21" width="13.5703125" style="2" bestFit="1" customWidth="1"/>
    <col min="22" max="22" width="15.5703125" style="2" bestFit="1" customWidth="1"/>
    <col min="23" max="23" width="13.7109375" style="2" customWidth="1"/>
    <col min="24" max="24" width="9.140625" style="2"/>
    <col min="25" max="25" width="17.28515625" style="2" customWidth="1"/>
    <col min="26" max="16384" width="9.140625" style="2"/>
  </cols>
  <sheetData>
    <row r="1" spans="1:25" ht="24" x14ac:dyDescent="0.2">
      <c r="C1" s="130" t="s">
        <v>40</v>
      </c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</row>
    <row r="2" spans="1:25" ht="25.5" customHeight="1" thickBot="1" x14ac:dyDescent="0.25">
      <c r="C2" s="131" t="s">
        <v>216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</row>
    <row r="3" spans="1:25" x14ac:dyDescent="0.2">
      <c r="A3" s="10"/>
      <c r="C3" s="132" t="s">
        <v>15</v>
      </c>
      <c r="D3" s="134" t="s">
        <v>16</v>
      </c>
      <c r="E3" s="136" t="s">
        <v>17</v>
      </c>
      <c r="F3" s="138" t="s">
        <v>53</v>
      </c>
      <c r="G3" s="140" t="s">
        <v>18</v>
      </c>
      <c r="H3" s="140" t="s">
        <v>19</v>
      </c>
      <c r="I3" s="140" t="s">
        <v>10</v>
      </c>
      <c r="J3" s="140" t="s">
        <v>25</v>
      </c>
      <c r="K3" s="146" t="s">
        <v>20</v>
      </c>
      <c r="L3" s="147"/>
      <c r="M3" s="140" t="s">
        <v>76</v>
      </c>
      <c r="N3" s="140" t="s">
        <v>72</v>
      </c>
      <c r="O3" s="140" t="s">
        <v>21</v>
      </c>
      <c r="P3" s="142" t="s">
        <v>22</v>
      </c>
      <c r="Q3" s="143"/>
      <c r="R3" s="142" t="s">
        <v>206</v>
      </c>
      <c r="S3" s="143"/>
      <c r="T3" s="140" t="s">
        <v>23</v>
      </c>
      <c r="U3" s="140" t="s">
        <v>24</v>
      </c>
      <c r="V3" s="140" t="s">
        <v>26</v>
      </c>
    </row>
    <row r="4" spans="1:25" ht="18.75" thickBot="1" x14ac:dyDescent="0.25">
      <c r="B4" s="2" t="s">
        <v>37</v>
      </c>
      <c r="C4" s="133"/>
      <c r="D4" s="135"/>
      <c r="E4" s="137"/>
      <c r="F4" s="139"/>
      <c r="G4" s="141"/>
      <c r="H4" s="141"/>
      <c r="I4" s="141"/>
      <c r="J4" s="141"/>
      <c r="K4" s="101" t="s">
        <v>207</v>
      </c>
      <c r="L4" s="80" t="s">
        <v>208</v>
      </c>
      <c r="M4" s="141"/>
      <c r="N4" s="141"/>
      <c r="O4" s="141"/>
      <c r="P4" s="101" t="s">
        <v>207</v>
      </c>
      <c r="Q4" s="80" t="s">
        <v>208</v>
      </c>
      <c r="R4" s="101" t="s">
        <v>207</v>
      </c>
      <c r="S4" s="80" t="s">
        <v>208</v>
      </c>
      <c r="T4" s="141"/>
      <c r="U4" s="141"/>
      <c r="V4" s="141"/>
    </row>
    <row r="5" spans="1:25" s="84" customFormat="1" ht="24.75" customHeight="1" x14ac:dyDescent="0.2">
      <c r="A5" s="84">
        <v>1141</v>
      </c>
      <c r="B5" s="84">
        <f>VLOOKUP($A5,'اطلاعات پرسنل'!$A$1:$Z$99,16,0)</f>
        <v>0</v>
      </c>
      <c r="C5" s="83">
        <v>1</v>
      </c>
      <c r="D5" s="85" t="str">
        <f>VLOOKUP($A5,'اطلاعات پرسنل'!$A$1:$Z$99,3,0)</f>
        <v>محسن</v>
      </c>
      <c r="E5" s="85" t="str">
        <f>VLOOKUP($A5,'اطلاعات پرسنل'!$A$1:$Z$109,4,0)</f>
        <v>ابراهیمی آتانی</v>
      </c>
      <c r="F5" s="86">
        <f>VLOOKUP($A5,'اطلاعات پرسنل'!$A$1:$Z$109,17,0)</f>
        <v>13</v>
      </c>
      <c r="G5" s="87">
        <v>30.5</v>
      </c>
      <c r="H5" s="88">
        <f>VLOOKUP($A5,'اطلاعات پرسنل'!$A$1:$Z$109,21,0)</f>
        <v>2067435</v>
      </c>
      <c r="I5" s="88">
        <f>VLOOKUP($A5,'اطلاعات پرسنل'!$A$1:$AK$108,29,0)/30*G5</f>
        <v>0</v>
      </c>
      <c r="J5" s="88">
        <f>VLOOKUP($A5,'اطلاعات پرسنل'!$A$1:$AK$108,32,0)</f>
        <v>0</v>
      </c>
      <c r="K5" s="88">
        <v>31</v>
      </c>
      <c r="L5" s="88">
        <v>14420359.125</v>
      </c>
      <c r="M5" s="88"/>
      <c r="N5" s="88"/>
      <c r="O5" s="88">
        <f t="shared" ref="O5:O34" si="0">B5*4179750/30*G5</f>
        <v>0</v>
      </c>
      <c r="P5" s="88">
        <v>95</v>
      </c>
      <c r="Q5" s="88">
        <f t="shared" ref="Q5:Q35" si="1">H5*1.4/7.3333333*P5</f>
        <v>37495753.124980703</v>
      </c>
      <c r="R5" s="33">
        <v>0</v>
      </c>
      <c r="S5" s="33">
        <f>H5*1.4/7.3333333*R5*1.4</f>
        <v>0</v>
      </c>
      <c r="T5" s="88">
        <f t="shared" ref="T5:T34" si="2">5500000/30*G5</f>
        <v>5591666.666666667</v>
      </c>
      <c r="U5" s="88">
        <f t="shared" ref="U5:U34" si="3">8500000/30*G5</f>
        <v>8641666.666666666</v>
      </c>
      <c r="V5" s="88">
        <f>I5+J5+L5+Q5+M5+N5+O5+S5+T5+U5+H5*G5</f>
        <v>129206213.08331403</v>
      </c>
      <c r="Y5" s="84">
        <f>H5*G5</f>
        <v>63056767.5</v>
      </c>
    </row>
    <row r="6" spans="1:25" s="84" customFormat="1" ht="24.75" customHeight="1" x14ac:dyDescent="0.2">
      <c r="A6" s="84">
        <v>1142</v>
      </c>
      <c r="B6" s="84">
        <f>VLOOKUP($A6,'اطلاعات پرسنل'!$A$1:$Z$99,16,0)</f>
        <v>0</v>
      </c>
      <c r="C6" s="6">
        <v>2</v>
      </c>
      <c r="D6" s="5" t="str">
        <f>VLOOKUP($A6,'اطلاعات پرسنل'!$A$1:$Z$99,3,0)</f>
        <v>محسن</v>
      </c>
      <c r="E6" s="5" t="str">
        <f>VLOOKUP($A6,'اطلاعات پرسنل'!$A$1:$Z$109,4,0)</f>
        <v>احمد پور خانی</v>
      </c>
      <c r="F6" s="25">
        <f>VLOOKUP($A6,'اطلاعات پرسنل'!$A$1:$Z$109,17,0)</f>
        <v>2</v>
      </c>
      <c r="G6" s="19">
        <f>$G$5</f>
        <v>30.5</v>
      </c>
      <c r="H6" s="81">
        <f>VLOOKUP($A6,'اطلاعات پرسنل'!$A$1:$Z$109,21,0)</f>
        <v>1395327</v>
      </c>
      <c r="I6" s="81">
        <f>VLOOKUP($A6,'اطلاعات پرسنل'!$A$1:$AK$108,29,0)/30*G6</f>
        <v>0</v>
      </c>
      <c r="J6" s="81">
        <f>VLOOKUP($A6,'اطلاعات پرسنل'!$A$1:$AK$108,32,0)</f>
        <v>0</v>
      </c>
      <c r="K6" s="81"/>
      <c r="L6" s="81">
        <v>0</v>
      </c>
      <c r="M6" s="81"/>
      <c r="N6" s="81"/>
      <c r="O6" s="81">
        <f t="shared" si="0"/>
        <v>0</v>
      </c>
      <c r="P6" s="81">
        <v>0</v>
      </c>
      <c r="Q6" s="18">
        <f t="shared" si="1"/>
        <v>0</v>
      </c>
      <c r="R6" s="21">
        <v>0</v>
      </c>
      <c r="S6" s="21">
        <f t="shared" ref="S6:S9" si="4">H6*1.4/7.3333333*R6*1.4</f>
        <v>0</v>
      </c>
      <c r="T6" s="81">
        <f t="shared" si="2"/>
        <v>5591666.666666667</v>
      </c>
      <c r="U6" s="81">
        <f t="shared" si="3"/>
        <v>8641666.666666666</v>
      </c>
      <c r="V6" s="81">
        <f t="shared" ref="V6:V35" si="5">I6+J6+L6+Q6+M6+N6+O6+S6+T6+U6+H6*G6</f>
        <v>56790806.833333328</v>
      </c>
      <c r="Y6" s="84">
        <f t="shared" ref="Y6:Y35" si="6">H6*G6</f>
        <v>42557473.5</v>
      </c>
    </row>
    <row r="7" spans="1:25" s="84" customFormat="1" ht="24.75" customHeight="1" x14ac:dyDescent="0.2">
      <c r="A7" s="84">
        <v>1143</v>
      </c>
      <c r="B7" s="84">
        <f>VLOOKUP($A7,'اطلاعات پرسنل'!$A$1:$Z$99,16,0)</f>
        <v>0</v>
      </c>
      <c r="C7" s="4">
        <v>3</v>
      </c>
      <c r="D7" s="5" t="str">
        <f>VLOOKUP($A7,'اطلاعات پرسنل'!$A$1:$Z$99,3,0)</f>
        <v>مهدی</v>
      </c>
      <c r="E7" s="5" t="str">
        <f>VLOOKUP($A7,'اطلاعات پرسنل'!$A$1:$Z$109,4,0)</f>
        <v>اسلام خواه</v>
      </c>
      <c r="F7" s="25">
        <f>VLOOKUP($A7,'اطلاعات پرسنل'!$A$1:$Z$109,17,0)</f>
        <v>2</v>
      </c>
      <c r="G7" s="19">
        <f t="shared" ref="G7:G26" si="7">G6</f>
        <v>30.5</v>
      </c>
      <c r="H7" s="81">
        <f>VLOOKUP($A7,'اطلاعات پرسنل'!$A$1:$Z$109,21,0)</f>
        <v>1395327</v>
      </c>
      <c r="I7" s="81">
        <f>VLOOKUP($A7,'اطلاعات پرسنل'!$A$1:$AK$108,29,0)/30*G7</f>
        <v>0</v>
      </c>
      <c r="J7" s="81">
        <f>VLOOKUP($A7,'اطلاعات پرسنل'!$A$1:$AK$108,32,0)</f>
        <v>0</v>
      </c>
      <c r="K7" s="81">
        <v>0</v>
      </c>
      <c r="L7" s="81">
        <v>0</v>
      </c>
      <c r="M7" s="81"/>
      <c r="N7" s="81"/>
      <c r="O7" s="81">
        <f t="shared" si="0"/>
        <v>0</v>
      </c>
      <c r="P7" s="81">
        <v>0</v>
      </c>
      <c r="Q7" s="18">
        <f t="shared" si="1"/>
        <v>0</v>
      </c>
      <c r="R7" s="21">
        <v>0</v>
      </c>
      <c r="S7" s="21">
        <f t="shared" si="4"/>
        <v>0</v>
      </c>
      <c r="T7" s="81">
        <f t="shared" si="2"/>
        <v>5591666.666666667</v>
      </c>
      <c r="U7" s="81">
        <f t="shared" si="3"/>
        <v>8641666.666666666</v>
      </c>
      <c r="V7" s="81">
        <f t="shared" si="5"/>
        <v>56790806.833333328</v>
      </c>
      <c r="Y7" s="84">
        <f t="shared" si="6"/>
        <v>42557473.5</v>
      </c>
    </row>
    <row r="8" spans="1:25" s="84" customFormat="1" ht="24.75" customHeight="1" x14ac:dyDescent="0.2">
      <c r="A8" s="84">
        <v>1144</v>
      </c>
      <c r="B8" s="84">
        <f>VLOOKUP($A8,'اطلاعات پرسنل'!$A$1:$Z$99,16,0)</f>
        <v>0</v>
      </c>
      <c r="C8" s="6">
        <v>4</v>
      </c>
      <c r="D8" s="5" t="str">
        <f>VLOOKUP($A8,'اطلاعات پرسنل'!$A$1:$Z$99,3,0)</f>
        <v>طاهر</v>
      </c>
      <c r="E8" s="5" t="str">
        <f>VLOOKUP($A8,'اطلاعات پرسنل'!$A$1:$Z$109,4,0)</f>
        <v>امیری مافی</v>
      </c>
      <c r="F8" s="25">
        <f>VLOOKUP($A8,'اطلاعات پرسنل'!$A$1:$Z$109,17,0)</f>
        <v>2</v>
      </c>
      <c r="G8" s="19">
        <f t="shared" si="7"/>
        <v>30.5</v>
      </c>
      <c r="H8" s="81">
        <f>VLOOKUP($A8,'اطلاعات پرسنل'!$A$1:$Z$109,21,0)</f>
        <v>1395327</v>
      </c>
      <c r="I8" s="81">
        <f>VLOOKUP($A8,'اطلاعات پرسنل'!$A$1:$AK$108,29,0)/30*G8</f>
        <v>0</v>
      </c>
      <c r="J8" s="81">
        <f>VLOOKUP($A8,'اطلاعات پرسنل'!$A$1:$AK$108,32,0)</f>
        <v>0</v>
      </c>
      <c r="K8" s="81">
        <v>0</v>
      </c>
      <c r="L8" s="81">
        <v>0</v>
      </c>
      <c r="M8" s="81"/>
      <c r="N8" s="81"/>
      <c r="O8" s="81">
        <f t="shared" si="0"/>
        <v>0</v>
      </c>
      <c r="P8" s="81">
        <v>0</v>
      </c>
      <c r="Q8" s="18">
        <f t="shared" si="1"/>
        <v>0</v>
      </c>
      <c r="R8" s="21">
        <v>0</v>
      </c>
      <c r="S8" s="21">
        <f t="shared" si="4"/>
        <v>0</v>
      </c>
      <c r="T8" s="81">
        <f t="shared" si="2"/>
        <v>5591666.666666667</v>
      </c>
      <c r="U8" s="81">
        <f t="shared" si="3"/>
        <v>8641666.666666666</v>
      </c>
      <c r="V8" s="81">
        <f t="shared" si="5"/>
        <v>56790806.833333328</v>
      </c>
      <c r="Y8" s="84">
        <f t="shared" si="6"/>
        <v>42557473.5</v>
      </c>
    </row>
    <row r="9" spans="1:25" s="84" customFormat="1" ht="24.75" customHeight="1" x14ac:dyDescent="0.2">
      <c r="A9" s="84">
        <v>1145</v>
      </c>
      <c r="B9" s="84">
        <f>VLOOKUP($A9,'اطلاعات پرسنل'!$A$1:$Z$99,16,0)</f>
        <v>0</v>
      </c>
      <c r="C9" s="4">
        <v>5</v>
      </c>
      <c r="D9" s="5" t="str">
        <f>VLOOKUP($A9,'اطلاعات پرسنل'!$A$1:$Z$99,3,0)</f>
        <v>رضا</v>
      </c>
      <c r="E9" s="5" t="str">
        <f>VLOOKUP($A9,'اطلاعات پرسنل'!$A$1:$Z$109,4,0)</f>
        <v>آقاجانی</v>
      </c>
      <c r="F9" s="25">
        <f>VLOOKUP($A9,'اطلاعات پرسنل'!$A$1:$Z$109,17,0)</f>
        <v>2</v>
      </c>
      <c r="G9" s="19">
        <f t="shared" si="7"/>
        <v>30.5</v>
      </c>
      <c r="H9" s="81">
        <f>VLOOKUP($A9,'اطلاعات پرسنل'!$A$1:$Z$109,21,0)</f>
        <v>1395327</v>
      </c>
      <c r="I9" s="81">
        <f>VLOOKUP($A9,'اطلاعات پرسنل'!$A$1:$AK$108,29,0)/30*G9</f>
        <v>0</v>
      </c>
      <c r="J9" s="81">
        <f>VLOOKUP($A9,'اطلاعات پرسنل'!$A$1:$AK$108,32,0)</f>
        <v>0</v>
      </c>
      <c r="K9" s="81"/>
      <c r="L9" s="81">
        <v>0</v>
      </c>
      <c r="M9" s="81"/>
      <c r="N9" s="81"/>
      <c r="O9" s="81">
        <f t="shared" si="0"/>
        <v>0</v>
      </c>
      <c r="P9" s="81">
        <v>0</v>
      </c>
      <c r="Q9" s="18">
        <f t="shared" si="1"/>
        <v>0</v>
      </c>
      <c r="R9" s="21">
        <v>0</v>
      </c>
      <c r="S9" s="21">
        <f t="shared" si="4"/>
        <v>0</v>
      </c>
      <c r="T9" s="81">
        <f t="shared" si="2"/>
        <v>5591666.666666667</v>
      </c>
      <c r="U9" s="81">
        <f t="shared" si="3"/>
        <v>8641666.666666666</v>
      </c>
      <c r="V9" s="81">
        <f t="shared" si="5"/>
        <v>56790806.833333328</v>
      </c>
      <c r="Y9" s="84">
        <f t="shared" si="6"/>
        <v>42557473.5</v>
      </c>
    </row>
    <row r="10" spans="1:25" s="84" customFormat="1" ht="24.75" customHeight="1" x14ac:dyDescent="0.2">
      <c r="A10" s="84">
        <v>1146</v>
      </c>
      <c r="B10" s="84">
        <f>VLOOKUP($A10,'اطلاعات پرسنل'!$A$1:$Z$99,16,0)</f>
        <v>4</v>
      </c>
      <c r="C10" s="6">
        <v>6</v>
      </c>
      <c r="D10" s="5" t="str">
        <f>VLOOKUP($A10,'اطلاعات پرسنل'!$A$1:$Z$99,3,0)</f>
        <v>نقد علی</v>
      </c>
      <c r="E10" s="5" t="str">
        <f>VLOOKUP($A10,'اطلاعات پرسنل'!$A$1:$Z$109,4,0)</f>
        <v>بالائی</v>
      </c>
      <c r="F10" s="25">
        <f>VLOOKUP($A10,'اطلاعات پرسنل'!$A$1:$Z$109,17,0)</f>
        <v>7</v>
      </c>
      <c r="G10" s="19">
        <f t="shared" si="7"/>
        <v>30.5</v>
      </c>
      <c r="H10" s="81">
        <f>VLOOKUP($A10,'اطلاعات پرسنل'!$A$1:$Z$109,21,0)</f>
        <v>1916885</v>
      </c>
      <c r="I10" s="81">
        <f>VLOOKUP($A10,'اطلاعات پرسنل'!$A$1:$AK$108,29,0)/30*G10</f>
        <v>0</v>
      </c>
      <c r="J10" s="81">
        <f>VLOOKUP($A10,'اطلاعات پرسنل'!$A$1:$AK$108,32,0)</f>
        <v>0</v>
      </c>
      <c r="K10" s="81"/>
      <c r="L10" s="81">
        <v>0</v>
      </c>
      <c r="M10" s="81"/>
      <c r="N10" s="81"/>
      <c r="O10" s="81">
        <f t="shared" si="0"/>
        <v>16997650</v>
      </c>
      <c r="P10" s="81">
        <v>80</v>
      </c>
      <c r="Q10" s="18">
        <f t="shared" si="1"/>
        <v>29276061.95125483</v>
      </c>
      <c r="R10" s="21">
        <v>30</v>
      </c>
      <c r="S10" s="21">
        <f>H10*1.4/7.3*R10*1.4</f>
        <v>15440114.794520548</v>
      </c>
      <c r="T10" s="81">
        <f t="shared" si="2"/>
        <v>5591666.666666667</v>
      </c>
      <c r="U10" s="81">
        <f t="shared" si="3"/>
        <v>8641666.666666666</v>
      </c>
      <c r="V10" s="81">
        <f t="shared" si="5"/>
        <v>134412152.57910872</v>
      </c>
      <c r="Y10" s="84">
        <f t="shared" si="6"/>
        <v>58464992.5</v>
      </c>
    </row>
    <row r="11" spans="1:25" s="84" customFormat="1" ht="24.75" customHeight="1" x14ac:dyDescent="0.2">
      <c r="A11" s="84">
        <v>1147</v>
      </c>
      <c r="B11" s="84">
        <f>VLOOKUP($A11,'اطلاعات پرسنل'!$A$1:$Z$99,16,0)</f>
        <v>2</v>
      </c>
      <c r="C11" s="4">
        <v>7</v>
      </c>
      <c r="D11" s="5" t="str">
        <f>VLOOKUP($A11,'اطلاعات پرسنل'!$A$1:$Z$99,3,0)</f>
        <v>علی</v>
      </c>
      <c r="E11" s="5" t="str">
        <f>VLOOKUP($A11,'اطلاعات پرسنل'!$A$1:$Z$109,4,0)</f>
        <v>تیموری</v>
      </c>
      <c r="F11" s="25">
        <f>VLOOKUP($A11,'اطلاعات پرسنل'!$A$1:$Z$109,17,0)</f>
        <v>5</v>
      </c>
      <c r="G11" s="19">
        <f t="shared" si="7"/>
        <v>30.5</v>
      </c>
      <c r="H11" s="81">
        <f>VLOOKUP($A11,'اطلاعات پرسنل'!$A$1:$Z$109,21,0)</f>
        <v>1827430</v>
      </c>
      <c r="I11" s="81">
        <f>VLOOKUP($A11,'اطلاعات پرسنل'!$A$1:$AK$108,29,0)/30*G11</f>
        <v>0</v>
      </c>
      <c r="J11" s="81">
        <f>VLOOKUP($A11,'اطلاعات پرسنل'!$A$1:$AK$108,32,0)</f>
        <v>0</v>
      </c>
      <c r="K11" s="81"/>
      <c r="L11" s="81">
        <v>0</v>
      </c>
      <c r="M11" s="81"/>
      <c r="N11" s="81"/>
      <c r="O11" s="81">
        <f t="shared" si="0"/>
        <v>8498825</v>
      </c>
      <c r="P11" s="81">
        <v>0</v>
      </c>
      <c r="Q11" s="18">
        <f t="shared" si="1"/>
        <v>0</v>
      </c>
      <c r="R11" s="21">
        <v>0</v>
      </c>
      <c r="S11" s="21">
        <f t="shared" ref="S11:S35" si="8">H11*1.4/7.3*R11*1.4</f>
        <v>0</v>
      </c>
      <c r="T11" s="81">
        <f t="shared" si="2"/>
        <v>5591666.666666667</v>
      </c>
      <c r="U11" s="81">
        <f t="shared" si="3"/>
        <v>8641666.666666666</v>
      </c>
      <c r="V11" s="81">
        <f t="shared" si="5"/>
        <v>78468773.333333343</v>
      </c>
      <c r="Y11" s="84">
        <f t="shared" si="6"/>
        <v>55736615</v>
      </c>
    </row>
    <row r="12" spans="1:25" s="84" customFormat="1" ht="24.75" customHeight="1" x14ac:dyDescent="0.2">
      <c r="A12" s="84">
        <v>1148</v>
      </c>
      <c r="B12" s="84">
        <f>VLOOKUP($A12,'اطلاعات پرسنل'!$A$1:$Z$99,16,0)</f>
        <v>1</v>
      </c>
      <c r="C12" s="6">
        <v>8</v>
      </c>
      <c r="D12" s="5" t="str">
        <f>VLOOKUP($A12,'اطلاعات پرسنل'!$A$1:$Z$99,3,0)</f>
        <v xml:space="preserve">مهدی </v>
      </c>
      <c r="E12" s="5" t="str">
        <f>VLOOKUP($A12,'اطلاعات پرسنل'!$A$1:$Z$109,4,0)</f>
        <v>چگینی</v>
      </c>
      <c r="F12" s="25">
        <f>VLOOKUP($A12,'اطلاعات پرسنل'!$A$1:$Z$109,17,0)</f>
        <v>4</v>
      </c>
      <c r="G12" s="19">
        <f t="shared" si="7"/>
        <v>30.5</v>
      </c>
      <c r="H12" s="81">
        <f>VLOOKUP($A12,'اطلاعات پرسنل'!$A$1:$Z$109,21,0)</f>
        <v>1654208</v>
      </c>
      <c r="I12" s="81">
        <f>VLOOKUP($A12,'اطلاعات پرسنل'!$A$1:$AK$108,29,0)/30*G12</f>
        <v>0</v>
      </c>
      <c r="J12" s="81">
        <f>VLOOKUP($A12,'اطلاعات پرسنل'!$A$1:$AK$108,32,0)</f>
        <v>0</v>
      </c>
      <c r="K12" s="81"/>
      <c r="L12" s="81">
        <v>0</v>
      </c>
      <c r="M12" s="81"/>
      <c r="N12" s="81"/>
      <c r="O12" s="81">
        <f t="shared" si="0"/>
        <v>4249412.5</v>
      </c>
      <c r="P12" s="81">
        <v>80</v>
      </c>
      <c r="Q12" s="18">
        <f t="shared" si="1"/>
        <v>25264267.751201212</v>
      </c>
      <c r="R12" s="21">
        <v>30</v>
      </c>
      <c r="S12" s="21">
        <f t="shared" si="8"/>
        <v>13324305.534246573</v>
      </c>
      <c r="T12" s="81">
        <f t="shared" si="2"/>
        <v>5591666.666666667</v>
      </c>
      <c r="U12" s="81">
        <f t="shared" si="3"/>
        <v>8641666.666666666</v>
      </c>
      <c r="V12" s="81">
        <f t="shared" si="5"/>
        <v>107524663.11878112</v>
      </c>
      <c r="Y12" s="84">
        <f t="shared" si="6"/>
        <v>50453344</v>
      </c>
    </row>
    <row r="13" spans="1:25" s="84" customFormat="1" ht="24.75" customHeight="1" x14ac:dyDescent="0.2">
      <c r="A13" s="84">
        <v>1149</v>
      </c>
      <c r="B13" s="84">
        <f>VLOOKUP($A13,'اطلاعات پرسنل'!$A$1:$Z$99,16,0)</f>
        <v>3</v>
      </c>
      <c r="C13" s="4">
        <v>9</v>
      </c>
      <c r="D13" s="5" t="str">
        <f>VLOOKUP($A13,'اطلاعات پرسنل'!$A$1:$Z$99,3,0)</f>
        <v>سید محمد</v>
      </c>
      <c r="E13" s="5" t="str">
        <f>VLOOKUP($A13,'اطلاعات پرسنل'!$A$1:$Z$109,4,0)</f>
        <v>حسینی</v>
      </c>
      <c r="F13" s="25">
        <f>VLOOKUP($A13,'اطلاعات پرسنل'!$A$1:$Z$109,17,0)</f>
        <v>2</v>
      </c>
      <c r="G13" s="19">
        <f t="shared" si="7"/>
        <v>30.5</v>
      </c>
      <c r="H13" s="81">
        <f>VLOOKUP($A13,'اطلاعات پرسنل'!$A$1:$Z$109,21,0)</f>
        <v>1395329</v>
      </c>
      <c r="I13" s="81">
        <f>VLOOKUP($A13,'اطلاعات پرسنل'!$A$1:$AK$108,29,0)/30*G13</f>
        <v>0</v>
      </c>
      <c r="J13" s="81">
        <f>VLOOKUP($A13,'اطلاعات پرسنل'!$A$1:$AK$108,32,0)</f>
        <v>0</v>
      </c>
      <c r="K13" s="81"/>
      <c r="L13" s="81">
        <v>0</v>
      </c>
      <c r="M13" s="81"/>
      <c r="N13" s="81"/>
      <c r="O13" s="81">
        <f t="shared" si="0"/>
        <v>12748237.5</v>
      </c>
      <c r="P13" s="81">
        <v>0</v>
      </c>
      <c r="Q13" s="18">
        <f t="shared" si="1"/>
        <v>0</v>
      </c>
      <c r="R13" s="21">
        <v>0</v>
      </c>
      <c r="S13" s="21">
        <f t="shared" si="8"/>
        <v>0</v>
      </c>
      <c r="T13" s="81">
        <f t="shared" si="2"/>
        <v>5591666.666666667</v>
      </c>
      <c r="U13" s="81">
        <f t="shared" si="3"/>
        <v>8641666.666666666</v>
      </c>
      <c r="V13" s="81">
        <f t="shared" si="5"/>
        <v>69539105.333333343</v>
      </c>
      <c r="Y13" s="84">
        <f t="shared" si="6"/>
        <v>42557534.5</v>
      </c>
    </row>
    <row r="14" spans="1:25" s="84" customFormat="1" ht="24.75" customHeight="1" x14ac:dyDescent="0.2">
      <c r="A14" s="84">
        <v>1150</v>
      </c>
      <c r="B14" s="84">
        <f>VLOOKUP($A14,'اطلاعات پرسنل'!$A$1:$Z$99,16,0)</f>
        <v>0</v>
      </c>
      <c r="C14" s="6">
        <v>10</v>
      </c>
      <c r="D14" s="5" t="str">
        <f>VLOOKUP($A14,'اطلاعات پرسنل'!$A$1:$Z$99,3,0)</f>
        <v>ایرج</v>
      </c>
      <c r="E14" s="5" t="str">
        <f>VLOOKUP($A14,'اطلاعات پرسنل'!$A$1:$Z$109,4,0)</f>
        <v>رضالو</v>
      </c>
      <c r="F14" s="25">
        <f>VLOOKUP($A14,'اطلاعات پرسنل'!$A$1:$Z$109,17,0)</f>
        <v>5</v>
      </c>
      <c r="G14" s="19">
        <f t="shared" si="7"/>
        <v>30.5</v>
      </c>
      <c r="H14" s="81">
        <f>VLOOKUP($A14,'اطلاعات پرسنل'!$A$1:$Z$109,21,0)</f>
        <v>1827430</v>
      </c>
      <c r="I14" s="81">
        <f>VLOOKUP($A14,'اطلاعات پرسنل'!$A$1:$AK$108,29,0)/30*G14</f>
        <v>0</v>
      </c>
      <c r="J14" s="81">
        <f>VLOOKUP($A14,'اطلاعات پرسنل'!$A$1:$AK$108,32,0)</f>
        <v>0</v>
      </c>
      <c r="K14" s="81"/>
      <c r="L14" s="81">
        <v>0</v>
      </c>
      <c r="M14" s="81"/>
      <c r="N14" s="81"/>
      <c r="O14" s="81">
        <f t="shared" si="0"/>
        <v>0</v>
      </c>
      <c r="P14" s="81">
        <v>20</v>
      </c>
      <c r="Q14" s="18">
        <f t="shared" si="1"/>
        <v>6977460.0317157283</v>
      </c>
      <c r="R14" s="21">
        <v>0</v>
      </c>
      <c r="S14" s="21">
        <f t="shared" si="8"/>
        <v>0</v>
      </c>
      <c r="T14" s="81">
        <f t="shared" si="2"/>
        <v>5591666.666666667</v>
      </c>
      <c r="U14" s="81">
        <f t="shared" si="3"/>
        <v>8641666.666666666</v>
      </c>
      <c r="V14" s="81">
        <f t="shared" si="5"/>
        <v>76947408.365049064</v>
      </c>
      <c r="Y14" s="84">
        <f t="shared" si="6"/>
        <v>55736615</v>
      </c>
    </row>
    <row r="15" spans="1:25" s="84" customFormat="1" ht="24.75" customHeight="1" x14ac:dyDescent="0.2">
      <c r="A15" s="84">
        <v>1151</v>
      </c>
      <c r="B15" s="84">
        <f>VLOOKUP($A15,'اطلاعات پرسنل'!$A$1:$Z$99,16,0)</f>
        <v>3</v>
      </c>
      <c r="C15" s="4">
        <v>11</v>
      </c>
      <c r="D15" s="5" t="str">
        <f>VLOOKUP($A15,'اطلاعات پرسنل'!$A$1:$Z$99,3,0)</f>
        <v>مهدی</v>
      </c>
      <c r="E15" s="5" t="str">
        <f>VLOOKUP($A15,'اطلاعات پرسنل'!$A$1:$Z$109,4,0)</f>
        <v>روحانی نسب</v>
      </c>
      <c r="F15" s="25">
        <f>VLOOKUP($A15,'اطلاعات پرسنل'!$A$1:$Z$109,17,0)</f>
        <v>10</v>
      </c>
      <c r="G15" s="19">
        <f t="shared" si="7"/>
        <v>30.5</v>
      </c>
      <c r="H15" s="81">
        <f>VLOOKUP($A15,'اطلاعات پرسنل'!$A$1:$Z$109,21,0)</f>
        <v>2085395</v>
      </c>
      <c r="I15" s="81">
        <f>VLOOKUP($A15,'اطلاعات پرسنل'!$A$1:$AK$108,29,0)/30*G15</f>
        <v>0</v>
      </c>
      <c r="J15" s="81">
        <f>VLOOKUP($A15,'اطلاعات پرسنل'!$A$1:$AK$108,32,0)</f>
        <v>0</v>
      </c>
      <c r="K15" s="81">
        <v>31</v>
      </c>
      <c r="L15" s="81">
        <v>14545630.125</v>
      </c>
      <c r="M15" s="81"/>
      <c r="N15" s="81"/>
      <c r="O15" s="81">
        <f t="shared" si="0"/>
        <v>12748237.5</v>
      </c>
      <c r="P15" s="81">
        <v>85</v>
      </c>
      <c r="Q15" s="18">
        <f t="shared" si="1"/>
        <v>33840273.562910341</v>
      </c>
      <c r="R15" s="21">
        <v>0</v>
      </c>
      <c r="S15" s="21">
        <f t="shared" si="8"/>
        <v>0</v>
      </c>
      <c r="T15" s="81">
        <f t="shared" si="2"/>
        <v>5591666.666666667</v>
      </c>
      <c r="U15" s="81">
        <f t="shared" si="3"/>
        <v>8641666.666666666</v>
      </c>
      <c r="V15" s="81">
        <f t="shared" si="5"/>
        <v>138972022.02124369</v>
      </c>
      <c r="Y15" s="84">
        <f t="shared" si="6"/>
        <v>63604547.5</v>
      </c>
    </row>
    <row r="16" spans="1:25" s="84" customFormat="1" ht="24.75" customHeight="1" x14ac:dyDescent="0.2">
      <c r="A16" s="84">
        <v>1152</v>
      </c>
      <c r="B16" s="84">
        <f>VLOOKUP($A16,'اطلاعات پرسنل'!$A$1:$Z$99,16,0)</f>
        <v>1</v>
      </c>
      <c r="C16" s="6">
        <v>12</v>
      </c>
      <c r="D16" s="5" t="str">
        <f>VLOOKUP($A16,'اطلاعات پرسنل'!$A$1:$Z$99,3,0)</f>
        <v>هادی</v>
      </c>
      <c r="E16" s="5" t="str">
        <f>VLOOKUP($A16,'اطلاعات پرسنل'!$A$1:$Z$109,4,0)</f>
        <v>روحانی نسب</v>
      </c>
      <c r="F16" s="25">
        <f>VLOOKUP($A16,'اطلاعات پرسنل'!$A$1:$Z$109,17,0)</f>
        <v>10</v>
      </c>
      <c r="G16" s="19">
        <f t="shared" si="7"/>
        <v>30.5</v>
      </c>
      <c r="H16" s="81">
        <f>VLOOKUP($A16,'اطلاعات پرسنل'!$A$1:$Z$109,21,0)</f>
        <v>2085395</v>
      </c>
      <c r="I16" s="81">
        <f>VLOOKUP($A16,'اطلاعات پرسنل'!$A$1:$AK$108,29,0)/30*G16</f>
        <v>0</v>
      </c>
      <c r="J16" s="81">
        <f>VLOOKUP($A16,'اطلاعات پرسنل'!$A$1:$AK$108,32,0)</f>
        <v>0</v>
      </c>
      <c r="K16" s="81">
        <v>31</v>
      </c>
      <c r="L16" s="81">
        <v>14545630.125</v>
      </c>
      <c r="M16" s="81"/>
      <c r="N16" s="81"/>
      <c r="O16" s="81">
        <f t="shared" si="0"/>
        <v>4249412.5</v>
      </c>
      <c r="P16" s="81">
        <v>40</v>
      </c>
      <c r="Q16" s="18">
        <f t="shared" si="1"/>
        <v>15924834.61784016</v>
      </c>
      <c r="R16" s="21">
        <v>0</v>
      </c>
      <c r="S16" s="21">
        <f t="shared" si="8"/>
        <v>0</v>
      </c>
      <c r="T16" s="81">
        <f t="shared" si="2"/>
        <v>5591666.666666667</v>
      </c>
      <c r="U16" s="81">
        <f t="shared" si="3"/>
        <v>8641666.666666666</v>
      </c>
      <c r="V16" s="81">
        <f t="shared" si="5"/>
        <v>112557758.07617348</v>
      </c>
      <c r="Y16" s="84">
        <f t="shared" si="6"/>
        <v>63604547.5</v>
      </c>
    </row>
    <row r="17" spans="1:25" s="84" customFormat="1" ht="24.75" customHeight="1" x14ac:dyDescent="0.2">
      <c r="A17" s="84">
        <v>1153</v>
      </c>
      <c r="B17" s="84">
        <f>VLOOKUP($A17,'اطلاعات پرسنل'!$A$1:$Z$99,16,0)</f>
        <v>1</v>
      </c>
      <c r="C17" s="4">
        <v>13</v>
      </c>
      <c r="D17" s="5" t="str">
        <f>VLOOKUP($A17,'اطلاعات پرسنل'!$A$1:$Z$99,3,0)</f>
        <v xml:space="preserve">مصطفی </v>
      </c>
      <c r="E17" s="5" t="str">
        <f>VLOOKUP($A17,'اطلاعات پرسنل'!$A$1:$Z$109,4,0)</f>
        <v>زمان</v>
      </c>
      <c r="F17" s="25">
        <f>VLOOKUP($A17,'اطلاعات پرسنل'!$A$1:$Z$109,17,0)</f>
        <v>6</v>
      </c>
      <c r="G17" s="19">
        <f t="shared" si="7"/>
        <v>30.5</v>
      </c>
      <c r="H17" s="81">
        <f>VLOOKUP($A17,'اطلاعات پرسنل'!$A$1:$Z$109,21,0)</f>
        <v>1440575</v>
      </c>
      <c r="I17" s="81">
        <f>VLOOKUP($A17,'اطلاعات پرسنل'!$A$1:$AK$108,29,0)/30*G17</f>
        <v>0</v>
      </c>
      <c r="J17" s="81">
        <f>VLOOKUP($A17,'اطلاعات پرسنل'!$A$1:$AK$108,32,0)</f>
        <v>0</v>
      </c>
      <c r="K17" s="81"/>
      <c r="L17" s="81">
        <v>0</v>
      </c>
      <c r="M17" s="81"/>
      <c r="N17" s="81"/>
      <c r="O17" s="81">
        <f t="shared" si="0"/>
        <v>4249412.5</v>
      </c>
      <c r="P17" s="81">
        <v>0</v>
      </c>
      <c r="Q17" s="18">
        <f t="shared" si="1"/>
        <v>0</v>
      </c>
      <c r="R17" s="21">
        <v>0</v>
      </c>
      <c r="S17" s="21">
        <f t="shared" si="8"/>
        <v>0</v>
      </c>
      <c r="T17" s="81">
        <f t="shared" si="2"/>
        <v>5591666.666666667</v>
      </c>
      <c r="U17" s="81">
        <f t="shared" si="3"/>
        <v>8641666.666666666</v>
      </c>
      <c r="V17" s="81">
        <f t="shared" si="5"/>
        <v>62420283.333333336</v>
      </c>
      <c r="Y17" s="84">
        <f t="shared" si="6"/>
        <v>43937537.5</v>
      </c>
    </row>
    <row r="18" spans="1:25" s="84" customFormat="1" ht="24.75" customHeight="1" x14ac:dyDescent="0.2">
      <c r="A18" s="84">
        <v>1154</v>
      </c>
      <c r="B18" s="84">
        <f>VLOOKUP($A18,'اطلاعات پرسنل'!$A$1:$Z$99,16,0)</f>
        <v>2</v>
      </c>
      <c r="C18" s="6">
        <v>14</v>
      </c>
      <c r="D18" s="5" t="str">
        <f>VLOOKUP($A18,'اطلاعات پرسنل'!$A$1:$Z$99,3,0)</f>
        <v>ابراهیم</v>
      </c>
      <c r="E18" s="5" t="str">
        <f>VLOOKUP($A18,'اطلاعات پرسنل'!$A$1:$Z$109,4,0)</f>
        <v>صادقی خوبانی</v>
      </c>
      <c r="F18" s="25">
        <f>VLOOKUP($A18,'اطلاعات پرسنل'!$A$1:$Z$109,17,0)</f>
        <v>7</v>
      </c>
      <c r="G18" s="19">
        <f t="shared" si="7"/>
        <v>30.5</v>
      </c>
      <c r="H18" s="81">
        <f>VLOOKUP($A18,'اطلاعات پرسنل'!$A$1:$Z$109,21,0)</f>
        <v>1916885</v>
      </c>
      <c r="I18" s="81">
        <f>VLOOKUP($A18,'اطلاعات پرسنل'!$A$1:$AK$108,29,0)/30*G18</f>
        <v>0</v>
      </c>
      <c r="J18" s="81">
        <f>VLOOKUP($A18,'اطلاعات پرسنل'!$A$1:$AK$108,32,0)</f>
        <v>0</v>
      </c>
      <c r="K18" s="81"/>
      <c r="L18" s="81">
        <v>0</v>
      </c>
      <c r="M18" s="81"/>
      <c r="N18" s="81"/>
      <c r="O18" s="81">
        <f t="shared" si="0"/>
        <v>8498825</v>
      </c>
      <c r="P18" s="81">
        <v>90</v>
      </c>
      <c r="Q18" s="18">
        <f t="shared" si="1"/>
        <v>32935569.695161685</v>
      </c>
      <c r="R18" s="21">
        <v>30</v>
      </c>
      <c r="S18" s="21">
        <f t="shared" si="8"/>
        <v>15440114.794520548</v>
      </c>
      <c r="T18" s="81">
        <f t="shared" si="2"/>
        <v>5591666.666666667</v>
      </c>
      <c r="U18" s="81">
        <f t="shared" si="3"/>
        <v>8641666.666666666</v>
      </c>
      <c r="V18" s="81">
        <f t="shared" si="5"/>
        <v>129572835.32301557</v>
      </c>
      <c r="Y18" s="84">
        <f t="shared" si="6"/>
        <v>58464992.5</v>
      </c>
    </row>
    <row r="19" spans="1:25" s="84" customFormat="1" ht="24.75" customHeight="1" x14ac:dyDescent="0.2">
      <c r="A19" s="84">
        <v>1155</v>
      </c>
      <c r="B19" s="84">
        <f>VLOOKUP($A19,'اطلاعات پرسنل'!$A$1:$Z$99,16,0)</f>
        <v>2</v>
      </c>
      <c r="C19" s="4">
        <v>15</v>
      </c>
      <c r="D19" s="5" t="str">
        <f>VLOOKUP($A19,'اطلاعات پرسنل'!$A$1:$Z$99,3,0)</f>
        <v>انوشیروان</v>
      </c>
      <c r="E19" s="5" t="str">
        <f>VLOOKUP($A19,'اطلاعات پرسنل'!$A$1:$Z$109,4,0)</f>
        <v>صباغ زیارانی</v>
      </c>
      <c r="F19" s="25">
        <f>VLOOKUP($A19,'اطلاعات پرسنل'!$A$1:$Z$109,17,0)</f>
        <v>2</v>
      </c>
      <c r="G19" s="19">
        <f t="shared" si="7"/>
        <v>30.5</v>
      </c>
      <c r="H19" s="81">
        <f>VLOOKUP($A19,'اطلاعات پرسنل'!$A$1:$Z$109,21,0)</f>
        <v>1395327</v>
      </c>
      <c r="I19" s="81">
        <f>VLOOKUP($A19,'اطلاعات پرسنل'!$A$1:$AK$108,29,0)/30*G19</f>
        <v>0</v>
      </c>
      <c r="J19" s="81">
        <f>VLOOKUP($A19,'اطلاعات پرسنل'!$A$1:$AK$108,32,0)</f>
        <v>0</v>
      </c>
      <c r="K19" s="81"/>
      <c r="L19" s="81">
        <v>0</v>
      </c>
      <c r="M19" s="81"/>
      <c r="N19" s="81"/>
      <c r="O19" s="81">
        <f t="shared" si="0"/>
        <v>8498825</v>
      </c>
      <c r="P19" s="81">
        <v>0</v>
      </c>
      <c r="Q19" s="18">
        <f t="shared" si="1"/>
        <v>0</v>
      </c>
      <c r="R19" s="21">
        <v>0</v>
      </c>
      <c r="S19" s="21">
        <f t="shared" si="8"/>
        <v>0</v>
      </c>
      <c r="T19" s="81">
        <f t="shared" si="2"/>
        <v>5591666.666666667</v>
      </c>
      <c r="U19" s="81">
        <f t="shared" si="3"/>
        <v>8641666.666666666</v>
      </c>
      <c r="V19" s="81">
        <f t="shared" si="5"/>
        <v>65289631.833333336</v>
      </c>
      <c r="Y19" s="84">
        <f t="shared" si="6"/>
        <v>42557473.5</v>
      </c>
    </row>
    <row r="20" spans="1:25" s="84" customFormat="1" ht="24.75" customHeight="1" x14ac:dyDescent="0.2">
      <c r="A20" s="84">
        <v>1156</v>
      </c>
      <c r="B20" s="84">
        <f>VLOOKUP($A20,'اطلاعات پرسنل'!$A$1:$Z$99,16,0)</f>
        <v>2</v>
      </c>
      <c r="C20" s="6">
        <v>16</v>
      </c>
      <c r="D20" s="5" t="str">
        <f>VLOOKUP($A20,'اطلاعات پرسنل'!$A$1:$Z$99,3,0)</f>
        <v>محمد رضا</v>
      </c>
      <c r="E20" s="5" t="str">
        <f>VLOOKUP($A20,'اطلاعات پرسنل'!$A$1:$Z$109,4,0)</f>
        <v>صفری زوارکی</v>
      </c>
      <c r="F20" s="25">
        <f>VLOOKUP($A20,'اطلاعات پرسنل'!$A$1:$Z$109,17,0)</f>
        <v>5</v>
      </c>
      <c r="G20" s="19">
        <f t="shared" si="7"/>
        <v>30.5</v>
      </c>
      <c r="H20" s="81">
        <f>VLOOKUP($A20,'اطلاعات پرسنل'!$A$1:$Z$109,21,0)</f>
        <v>1827430</v>
      </c>
      <c r="I20" s="81">
        <f>VLOOKUP($A20,'اطلاعات پرسنل'!$A$1:$AK$108,29,0)/30*G20</f>
        <v>0</v>
      </c>
      <c r="J20" s="81">
        <f>VLOOKUP($A20,'اطلاعات پرسنل'!$A$1:$AK$108,32,0)</f>
        <v>0</v>
      </c>
      <c r="K20" s="81"/>
      <c r="L20" s="81">
        <v>0</v>
      </c>
      <c r="M20" s="81"/>
      <c r="N20" s="81"/>
      <c r="O20" s="81">
        <f t="shared" si="0"/>
        <v>8498825</v>
      </c>
      <c r="P20" s="81">
        <v>0</v>
      </c>
      <c r="Q20" s="18">
        <f t="shared" si="1"/>
        <v>0</v>
      </c>
      <c r="R20" s="21">
        <v>0</v>
      </c>
      <c r="S20" s="21">
        <f t="shared" si="8"/>
        <v>0</v>
      </c>
      <c r="T20" s="81">
        <f t="shared" si="2"/>
        <v>5591666.666666667</v>
      </c>
      <c r="U20" s="81">
        <f t="shared" si="3"/>
        <v>8641666.666666666</v>
      </c>
      <c r="V20" s="81">
        <f t="shared" si="5"/>
        <v>78468773.333333343</v>
      </c>
      <c r="Y20" s="84">
        <f t="shared" si="6"/>
        <v>55736615</v>
      </c>
    </row>
    <row r="21" spans="1:25" s="84" customFormat="1" ht="24.75" customHeight="1" x14ac:dyDescent="0.2">
      <c r="A21" s="84">
        <v>1168</v>
      </c>
      <c r="B21" s="84">
        <f>VLOOKUP($A21,'اطلاعات پرسنل'!$A$1:$Z$99,16,0)</f>
        <v>2</v>
      </c>
      <c r="C21" s="4">
        <v>17</v>
      </c>
      <c r="D21" s="5" t="str">
        <f>VLOOKUP($A21,'اطلاعات پرسنل'!$A$1:$Z$99,3,0)</f>
        <v>جواد</v>
      </c>
      <c r="E21" s="5" t="str">
        <f>VLOOKUP($A21,'اطلاعات پرسنل'!$A$1:$Z$109,4,0)</f>
        <v>غلامی</v>
      </c>
      <c r="F21" s="25">
        <f>VLOOKUP($A21,'اطلاعات پرسنل'!$A$1:$Z$109,17,0)</f>
        <v>2</v>
      </c>
      <c r="G21" s="19">
        <f t="shared" si="7"/>
        <v>30.5</v>
      </c>
      <c r="H21" s="81">
        <f>VLOOKUP($A21,'اطلاعات پرسنل'!$A$1:$Z$109,21,0)</f>
        <v>1395328</v>
      </c>
      <c r="I21" s="81">
        <f>VLOOKUP($A21,'اطلاعات پرسنل'!$A$1:$AK$108,29,0)/30*G21</f>
        <v>0</v>
      </c>
      <c r="J21" s="81">
        <f>VLOOKUP($A21,'اطلاعات پرسنل'!$A$1:$AK$108,32,0)</f>
        <v>0</v>
      </c>
      <c r="K21" s="81"/>
      <c r="L21" s="81">
        <v>0</v>
      </c>
      <c r="M21" s="81"/>
      <c r="N21" s="81"/>
      <c r="O21" s="81">
        <f t="shared" si="0"/>
        <v>8498825</v>
      </c>
      <c r="P21" s="81">
        <v>0</v>
      </c>
      <c r="Q21" s="18">
        <f t="shared" si="1"/>
        <v>0</v>
      </c>
      <c r="R21" s="21">
        <v>0</v>
      </c>
      <c r="S21" s="21">
        <f t="shared" si="8"/>
        <v>0</v>
      </c>
      <c r="T21" s="81">
        <f t="shared" si="2"/>
        <v>5591666.666666667</v>
      </c>
      <c r="U21" s="81">
        <f t="shared" si="3"/>
        <v>8641666.666666666</v>
      </c>
      <c r="V21" s="81">
        <f t="shared" si="5"/>
        <v>65289662.333333336</v>
      </c>
      <c r="Y21" s="84">
        <f t="shared" si="6"/>
        <v>42557504</v>
      </c>
    </row>
    <row r="22" spans="1:25" s="84" customFormat="1" ht="24.75" customHeight="1" x14ac:dyDescent="0.2">
      <c r="A22" s="84">
        <v>1157</v>
      </c>
      <c r="B22" s="84">
        <f>VLOOKUP($A22,'اطلاعات پرسنل'!$A$1:$Z$99,16,0)</f>
        <v>2</v>
      </c>
      <c r="C22" s="6">
        <v>18</v>
      </c>
      <c r="D22" s="5" t="str">
        <f>VLOOKUP($A22,'اطلاعات پرسنل'!$A$1:$Z$99,3,0)</f>
        <v>سیاوش</v>
      </c>
      <c r="E22" s="5" t="str">
        <f>VLOOKUP($A22,'اطلاعات پرسنل'!$A$1:$Z$109,4,0)</f>
        <v>فلاح خوبکوهی</v>
      </c>
      <c r="F22" s="25">
        <f>VLOOKUP($A22,'اطلاعات پرسنل'!$A$1:$Z$109,17,0)</f>
        <v>5</v>
      </c>
      <c r="G22" s="19">
        <f t="shared" si="7"/>
        <v>30.5</v>
      </c>
      <c r="H22" s="81">
        <f>VLOOKUP($A22,'اطلاعات پرسنل'!$A$1:$Z$109,21,0)</f>
        <v>1827430</v>
      </c>
      <c r="I22" s="81">
        <f>VLOOKUP($A22,'اطلاعات پرسنل'!$A$1:$AK$108,29,0)/30*G22</f>
        <v>0</v>
      </c>
      <c r="J22" s="81">
        <f>VLOOKUP($A22,'اطلاعات پرسنل'!$A$1:$AK$108,32,0)</f>
        <v>0</v>
      </c>
      <c r="K22" s="81"/>
      <c r="L22" s="81">
        <v>0</v>
      </c>
      <c r="M22" s="81"/>
      <c r="N22" s="81"/>
      <c r="O22" s="81">
        <f t="shared" si="0"/>
        <v>8498825</v>
      </c>
      <c r="P22" s="81">
        <v>0</v>
      </c>
      <c r="Q22" s="18">
        <f t="shared" si="1"/>
        <v>0</v>
      </c>
      <c r="R22" s="21">
        <v>0</v>
      </c>
      <c r="S22" s="21">
        <f t="shared" si="8"/>
        <v>0</v>
      </c>
      <c r="T22" s="81">
        <f t="shared" si="2"/>
        <v>5591666.666666667</v>
      </c>
      <c r="U22" s="81">
        <f t="shared" si="3"/>
        <v>8641666.666666666</v>
      </c>
      <c r="V22" s="81">
        <f t="shared" si="5"/>
        <v>78468773.333333343</v>
      </c>
      <c r="Y22" s="84">
        <f t="shared" si="6"/>
        <v>55736615</v>
      </c>
    </row>
    <row r="23" spans="1:25" s="84" customFormat="1" ht="24.75" customHeight="1" x14ac:dyDescent="0.2">
      <c r="A23" s="84">
        <v>1158</v>
      </c>
      <c r="B23" s="84">
        <f>VLOOKUP($A23,'اطلاعات پرسنل'!$A$1:$Z$99,16,0)</f>
        <v>2</v>
      </c>
      <c r="C23" s="4">
        <v>19</v>
      </c>
      <c r="D23" s="5" t="str">
        <f>VLOOKUP($A23,'اطلاعات پرسنل'!$A$1:$Z$99,3,0)</f>
        <v>علیرضا</v>
      </c>
      <c r="E23" s="5" t="str">
        <f>VLOOKUP($A23,'اطلاعات پرسنل'!$A$1:$Z$109,4,0)</f>
        <v>قدیری</v>
      </c>
      <c r="F23" s="25">
        <f>VLOOKUP($A23,'اطلاعات پرسنل'!$A$1:$Z$109,17,0)</f>
        <v>4</v>
      </c>
      <c r="G23" s="19">
        <f t="shared" si="7"/>
        <v>30.5</v>
      </c>
      <c r="H23" s="81">
        <f>VLOOKUP($A23,'اطلاعات پرسنل'!$A$1:$Z$109,21,0)</f>
        <v>1522678</v>
      </c>
      <c r="I23" s="81">
        <f>VLOOKUP($A23,'اطلاعات پرسنل'!$A$1:$AK$108,29,0)/30*G23</f>
        <v>0</v>
      </c>
      <c r="J23" s="81">
        <f>VLOOKUP($A23,'اطلاعات پرسنل'!$A$1:$AK$108,32,0)</f>
        <v>0</v>
      </c>
      <c r="K23" s="81"/>
      <c r="L23" s="81">
        <v>0</v>
      </c>
      <c r="M23" s="81"/>
      <c r="N23" s="81"/>
      <c r="O23" s="81">
        <f t="shared" si="0"/>
        <v>8498825</v>
      </c>
      <c r="P23" s="81">
        <v>85</v>
      </c>
      <c r="Q23" s="18">
        <f t="shared" si="1"/>
        <v>24708911.294131413</v>
      </c>
      <c r="R23" s="21">
        <v>30</v>
      </c>
      <c r="S23" s="21">
        <f t="shared" si="8"/>
        <v>12264858.410958901</v>
      </c>
      <c r="T23" s="81">
        <f t="shared" si="2"/>
        <v>5591666.666666667</v>
      </c>
      <c r="U23" s="81">
        <f t="shared" si="3"/>
        <v>8641666.666666666</v>
      </c>
      <c r="V23" s="81">
        <f t="shared" si="5"/>
        <v>106147607.03842364</v>
      </c>
      <c r="Y23" s="84">
        <f t="shared" si="6"/>
        <v>46441679</v>
      </c>
    </row>
    <row r="24" spans="1:25" s="84" customFormat="1" ht="24.75" customHeight="1" x14ac:dyDescent="0.2">
      <c r="A24" s="84">
        <v>1159</v>
      </c>
      <c r="B24" s="84">
        <f>VLOOKUP($A24,'اطلاعات پرسنل'!$A$1:$Z$99,16,0)</f>
        <v>2</v>
      </c>
      <c r="C24" s="6">
        <v>20</v>
      </c>
      <c r="D24" s="5" t="str">
        <f>VLOOKUP($A24,'اطلاعات پرسنل'!$A$1:$Z$99,3,0)</f>
        <v>خسرو</v>
      </c>
      <c r="E24" s="5" t="str">
        <f>VLOOKUP($A24,'اطلاعات پرسنل'!$A$1:$Z$109,4,0)</f>
        <v>کاظمی</v>
      </c>
      <c r="F24" s="25">
        <f>VLOOKUP($A24,'اطلاعات پرسنل'!$A$1:$Z$109,17,0)</f>
        <v>7</v>
      </c>
      <c r="G24" s="19">
        <f t="shared" si="7"/>
        <v>30.5</v>
      </c>
      <c r="H24" s="81">
        <f>VLOOKUP($A24,'اطلاعات پرسنل'!$A$1:$Z$109,21,0)</f>
        <v>1654208</v>
      </c>
      <c r="I24" s="81">
        <f>VLOOKUP($A24,'اطلاعات پرسنل'!$A$1:$AK$108,29,0)/30*G24</f>
        <v>0</v>
      </c>
      <c r="J24" s="81">
        <f>VLOOKUP($A24,'اطلاعات پرسنل'!$A$1:$AK$108,32,0)</f>
        <v>0</v>
      </c>
      <c r="K24" s="81"/>
      <c r="L24" s="81">
        <v>0</v>
      </c>
      <c r="M24" s="81"/>
      <c r="N24" s="81"/>
      <c r="O24" s="81">
        <f t="shared" si="0"/>
        <v>8498825</v>
      </c>
      <c r="P24" s="81">
        <v>90</v>
      </c>
      <c r="Q24" s="18">
        <f t="shared" si="1"/>
        <v>28422301.220101368</v>
      </c>
      <c r="R24" s="21">
        <v>30</v>
      </c>
      <c r="S24" s="21">
        <f t="shared" si="8"/>
        <v>13324305.534246573</v>
      </c>
      <c r="T24" s="81">
        <f t="shared" si="2"/>
        <v>5591666.666666667</v>
      </c>
      <c r="U24" s="81">
        <f t="shared" si="3"/>
        <v>8641666.666666666</v>
      </c>
      <c r="V24" s="81">
        <f t="shared" si="5"/>
        <v>114932109.08768126</v>
      </c>
      <c r="Y24" s="84">
        <f t="shared" si="6"/>
        <v>50453344</v>
      </c>
    </row>
    <row r="25" spans="1:25" s="84" customFormat="1" ht="24.75" customHeight="1" x14ac:dyDescent="0.2">
      <c r="A25" s="84">
        <v>1160</v>
      </c>
      <c r="B25" s="84">
        <f>VLOOKUP($A25,'اطلاعات پرسنل'!$A$1:$Z$99,16,0)</f>
        <v>1</v>
      </c>
      <c r="C25" s="4">
        <v>21</v>
      </c>
      <c r="D25" s="5" t="str">
        <f>VLOOKUP($A25,'اطلاعات پرسنل'!$A$1:$Z$99,3,0)</f>
        <v>رضا</v>
      </c>
      <c r="E25" s="5" t="str">
        <f>VLOOKUP($A25,'اطلاعات پرسنل'!$A$1:$Z$109,4,0)</f>
        <v>کریمی</v>
      </c>
      <c r="F25" s="25">
        <f>VLOOKUP($A25,'اطلاعات پرسنل'!$A$1:$Z$109,17,0)</f>
        <v>6</v>
      </c>
      <c r="G25" s="19">
        <f t="shared" si="7"/>
        <v>30.5</v>
      </c>
      <c r="H25" s="81">
        <f>VLOOKUP($A25,'اطلاعات پرسنل'!$A$1:$Z$109,21,0)</f>
        <v>1395327</v>
      </c>
      <c r="I25" s="81">
        <f>VLOOKUP($A25,'اطلاعات پرسنل'!$A$1:$AK$108,29,0)/30*G25</f>
        <v>0</v>
      </c>
      <c r="J25" s="81">
        <f>VLOOKUP($A25,'اطلاعات پرسنل'!$A$1:$AK$108,32,0)</f>
        <v>0</v>
      </c>
      <c r="K25" s="81"/>
      <c r="L25" s="81">
        <v>0</v>
      </c>
      <c r="M25" s="81"/>
      <c r="N25" s="81"/>
      <c r="O25" s="81">
        <f t="shared" si="0"/>
        <v>4249412.5</v>
      </c>
      <c r="P25" s="81">
        <v>80</v>
      </c>
      <c r="Q25" s="18">
        <f t="shared" si="1"/>
        <v>21310448.824138403</v>
      </c>
      <c r="R25" s="21">
        <v>30</v>
      </c>
      <c r="S25" s="21">
        <f t="shared" si="8"/>
        <v>11239072.273972601</v>
      </c>
      <c r="T25" s="81">
        <f t="shared" si="2"/>
        <v>5591666.666666667</v>
      </c>
      <c r="U25" s="81">
        <f t="shared" si="3"/>
        <v>8641666.666666666</v>
      </c>
      <c r="V25" s="81">
        <f t="shared" si="5"/>
        <v>93589740.431444332</v>
      </c>
      <c r="Y25" s="84">
        <f t="shared" si="6"/>
        <v>42557473.5</v>
      </c>
    </row>
    <row r="26" spans="1:25" s="84" customFormat="1" ht="24.75" customHeight="1" x14ac:dyDescent="0.2">
      <c r="A26" s="84">
        <v>1161</v>
      </c>
      <c r="B26" s="84">
        <f>VLOOKUP($A26,'اطلاعات پرسنل'!$A$1:$Z$99,16,0)</f>
        <v>0</v>
      </c>
      <c r="C26" s="6">
        <v>22</v>
      </c>
      <c r="D26" s="5" t="str">
        <f>VLOOKUP($A26,'اطلاعات پرسنل'!$A$1:$Z$99,3,0)</f>
        <v>مرتضی</v>
      </c>
      <c r="E26" s="5" t="str">
        <f>VLOOKUP($A26,'اطلاعات پرسنل'!$A$1:$Z$109,4,0)</f>
        <v>کشاورز نصرتی</v>
      </c>
      <c r="F26" s="25">
        <f>VLOOKUP($A26,'اطلاعات پرسنل'!$A$1:$Z$109,17,0)</f>
        <v>6</v>
      </c>
      <c r="G26" s="19">
        <f t="shared" si="7"/>
        <v>30.5</v>
      </c>
      <c r="H26" s="81">
        <f>VLOOKUP($A26,'اطلاعات پرسنل'!$A$1:$Z$109,21,0)</f>
        <v>1506355</v>
      </c>
      <c r="I26" s="81">
        <f>VLOOKUP($A26,'اطلاعات پرسنل'!$A$1:$AK$108,29,0)/30*G26</f>
        <v>0</v>
      </c>
      <c r="J26" s="81">
        <f>VLOOKUP($A26,'اطلاعات پرسنل'!$A$1:$AK$108,32,0)</f>
        <v>0</v>
      </c>
      <c r="K26" s="81"/>
      <c r="L26" s="81">
        <v>0</v>
      </c>
      <c r="M26" s="81"/>
      <c r="N26" s="81"/>
      <c r="O26" s="81">
        <f t="shared" si="0"/>
        <v>0</v>
      </c>
      <c r="P26" s="81">
        <v>25</v>
      </c>
      <c r="Q26" s="18">
        <f t="shared" si="1"/>
        <v>7189421.6235882808</v>
      </c>
      <c r="R26" s="21">
        <v>0</v>
      </c>
      <c r="S26" s="21">
        <f t="shared" si="8"/>
        <v>0</v>
      </c>
      <c r="T26" s="81">
        <f t="shared" si="2"/>
        <v>5591666.666666667</v>
      </c>
      <c r="U26" s="81">
        <f t="shared" si="3"/>
        <v>8641666.666666666</v>
      </c>
      <c r="V26" s="81">
        <f t="shared" si="5"/>
        <v>67366582.456921607</v>
      </c>
      <c r="Y26" s="84">
        <f t="shared" si="6"/>
        <v>45943827.5</v>
      </c>
    </row>
    <row r="27" spans="1:25" s="84" customFormat="1" ht="24.75" customHeight="1" x14ac:dyDescent="0.2">
      <c r="A27" s="84">
        <v>1163</v>
      </c>
      <c r="B27" s="84">
        <f>VLOOKUP($A27,'اطلاعات پرسنل'!$A$1:$Z$99,16,0)</f>
        <v>0</v>
      </c>
      <c r="C27" s="4">
        <v>23</v>
      </c>
      <c r="D27" s="5" t="str">
        <f>VLOOKUP($A27,'اطلاعات پرسنل'!$A$1:$Z$99,3,0)</f>
        <v xml:space="preserve">یوسف </v>
      </c>
      <c r="E27" s="5" t="str">
        <f>VLOOKUP($A27,'اطلاعات پرسنل'!$A$1:$Z$109,4,0)</f>
        <v>مافی</v>
      </c>
      <c r="F27" s="25">
        <f>VLOOKUP($A27,'اطلاعات پرسنل'!$A$1:$Z$109,17,0)</f>
        <v>2</v>
      </c>
      <c r="G27" s="19">
        <f>G28</f>
        <v>30.5</v>
      </c>
      <c r="H27" s="81">
        <f>VLOOKUP($A27,'اطلاعات پرسنل'!$A$1:$Z$109,21,0)</f>
        <v>1395327</v>
      </c>
      <c r="I27" s="81">
        <f>VLOOKUP($A27,'اطلاعات پرسنل'!$A$1:$AK$108,29,0)/30*G27</f>
        <v>0</v>
      </c>
      <c r="J27" s="81">
        <f>VLOOKUP($A27,'اطلاعات پرسنل'!$A$1:$AK$108,32,0)</f>
        <v>0</v>
      </c>
      <c r="K27" s="81"/>
      <c r="L27" s="81">
        <v>0</v>
      </c>
      <c r="M27" s="81"/>
      <c r="N27" s="81"/>
      <c r="O27" s="81">
        <f>B27*4179750/30*G27</f>
        <v>0</v>
      </c>
      <c r="P27" s="81">
        <v>0</v>
      </c>
      <c r="Q27" s="18">
        <f t="shared" si="1"/>
        <v>0</v>
      </c>
      <c r="R27" s="21">
        <v>0</v>
      </c>
      <c r="S27" s="21">
        <f t="shared" si="8"/>
        <v>0</v>
      </c>
      <c r="T27" s="81">
        <f>5500000/30*G27</f>
        <v>5591666.666666667</v>
      </c>
      <c r="U27" s="81">
        <f>8500000/30*G27</f>
        <v>8641666.666666666</v>
      </c>
      <c r="V27" s="81">
        <f t="shared" si="5"/>
        <v>56790806.833333328</v>
      </c>
      <c r="Y27" s="84">
        <f t="shared" si="6"/>
        <v>42557473.5</v>
      </c>
    </row>
    <row r="28" spans="1:25" s="84" customFormat="1" ht="24.75" customHeight="1" x14ac:dyDescent="0.2">
      <c r="A28" s="84">
        <v>1162</v>
      </c>
      <c r="B28" s="84">
        <f>VLOOKUP($A28,'اطلاعات پرسنل'!$A$1:$Z$99,16,0)</f>
        <v>2</v>
      </c>
      <c r="C28" s="6">
        <v>24</v>
      </c>
      <c r="D28" s="5" t="str">
        <f>VLOOKUP($A28,'اطلاعات پرسنل'!$A$1:$Z$99,3,0)</f>
        <v>هاشم</v>
      </c>
      <c r="E28" s="5" t="str">
        <f>VLOOKUP($A28,'اطلاعات پرسنل'!$A$1:$Z$109,4,0)</f>
        <v>مافی</v>
      </c>
      <c r="F28" s="25">
        <f>VLOOKUP($A28,'اطلاعات پرسنل'!$A$1:$Z$109,17,0)</f>
        <v>2</v>
      </c>
      <c r="G28" s="19">
        <f>G26</f>
        <v>30.5</v>
      </c>
      <c r="H28" s="81">
        <f>VLOOKUP($A28,'اطلاعات پرسنل'!$A$1:$Z$109,21,0)</f>
        <v>1654208</v>
      </c>
      <c r="I28" s="81">
        <f>VLOOKUP($A28,'اطلاعات پرسنل'!$A$1:$AK$108,29,0)/30*G28</f>
        <v>0</v>
      </c>
      <c r="J28" s="81">
        <f>VLOOKUP($A28,'اطلاعات پرسنل'!$A$1:$AK$108,32,0)</f>
        <v>0</v>
      </c>
      <c r="K28" s="81"/>
      <c r="L28" s="81">
        <v>0</v>
      </c>
      <c r="M28" s="81"/>
      <c r="N28" s="81"/>
      <c r="O28" s="81">
        <f t="shared" si="0"/>
        <v>8498825</v>
      </c>
      <c r="P28" s="81">
        <v>90</v>
      </c>
      <c r="Q28" s="18">
        <f t="shared" si="1"/>
        <v>28422301.220101368</v>
      </c>
      <c r="R28" s="21">
        <v>30</v>
      </c>
      <c r="S28" s="21">
        <f t="shared" si="8"/>
        <v>13324305.534246573</v>
      </c>
      <c r="T28" s="81">
        <f t="shared" si="2"/>
        <v>5591666.666666667</v>
      </c>
      <c r="U28" s="81">
        <f t="shared" si="3"/>
        <v>8641666.666666666</v>
      </c>
      <c r="V28" s="81">
        <f t="shared" si="5"/>
        <v>114932109.08768126</v>
      </c>
      <c r="Y28" s="84">
        <f t="shared" si="6"/>
        <v>50453344</v>
      </c>
    </row>
    <row r="29" spans="1:25" s="84" customFormat="1" ht="24.75" customHeight="1" x14ac:dyDescent="0.2">
      <c r="A29" s="84">
        <v>1169</v>
      </c>
      <c r="B29" s="84">
        <f>VLOOKUP($A29,'اطلاعات پرسنل'!$A$1:$Z$99,16,0)</f>
        <v>0</v>
      </c>
      <c r="C29" s="4">
        <v>25</v>
      </c>
      <c r="D29" s="5" t="str">
        <f>VLOOKUP($A29,'اطلاعات پرسنل'!$A$1:$Z$99,3,0)</f>
        <v>اکبر</v>
      </c>
      <c r="E29" s="5" t="str">
        <f>VLOOKUP($A29,'اطلاعات پرسنل'!$A$1:$Z$109,4,0)</f>
        <v>مجیدی</v>
      </c>
      <c r="F29" s="25">
        <f>VLOOKUP($A29,'اطلاعات پرسنل'!$A$1:$Z$109,17,0)</f>
        <v>6</v>
      </c>
      <c r="G29" s="19">
        <f t="shared" ref="G29:G35" si="9">G27</f>
        <v>30.5</v>
      </c>
      <c r="H29" s="81">
        <f>VLOOKUP($A29,'اطلاعات پرسنل'!$A$1:$Z$109,21,0)</f>
        <v>1827430</v>
      </c>
      <c r="I29" s="81">
        <f>VLOOKUP($A29,'اطلاعات پرسنل'!$A$1:$AK$108,29,0)/30*G29</f>
        <v>0</v>
      </c>
      <c r="J29" s="81">
        <f>VLOOKUP($A29,'اطلاعات پرسنل'!$A$1:$AK$108,32,0)</f>
        <v>0</v>
      </c>
      <c r="K29" s="81"/>
      <c r="L29" s="81">
        <v>0</v>
      </c>
      <c r="M29" s="81"/>
      <c r="N29" s="81"/>
      <c r="O29" s="81">
        <f t="shared" si="0"/>
        <v>0</v>
      </c>
      <c r="P29" s="81">
        <v>0</v>
      </c>
      <c r="Q29" s="18">
        <f t="shared" si="1"/>
        <v>0</v>
      </c>
      <c r="R29" s="21">
        <v>0</v>
      </c>
      <c r="S29" s="21">
        <f t="shared" si="8"/>
        <v>0</v>
      </c>
      <c r="T29" s="81">
        <f t="shared" si="2"/>
        <v>5591666.666666667</v>
      </c>
      <c r="U29" s="81">
        <f t="shared" si="3"/>
        <v>8641666.666666666</v>
      </c>
      <c r="V29" s="81">
        <f t="shared" si="5"/>
        <v>69969948.333333328</v>
      </c>
      <c r="Y29" s="84">
        <f t="shared" si="6"/>
        <v>55736615</v>
      </c>
    </row>
    <row r="30" spans="1:25" s="84" customFormat="1" ht="24.75" customHeight="1" x14ac:dyDescent="0.2">
      <c r="A30" s="84">
        <v>1164</v>
      </c>
      <c r="B30" s="84">
        <f>VLOOKUP($A30,'اطلاعات پرسنل'!$A$1:$Z$99,16,0)</f>
        <v>2</v>
      </c>
      <c r="C30" s="6">
        <v>26</v>
      </c>
      <c r="D30" s="5" t="str">
        <f>VLOOKUP($A30,'اطلاعات پرسنل'!$A$1:$Z$99,3,0)</f>
        <v>حسین</v>
      </c>
      <c r="E30" s="5" t="str">
        <f>VLOOKUP($A30,'اطلاعات پرسنل'!$A$1:$Z$109,4,0)</f>
        <v>محسن زاده</v>
      </c>
      <c r="F30" s="25">
        <f>VLOOKUP($A30,'اطلاعات پرسنل'!$A$1:$Z$109,17,0)</f>
        <v>4</v>
      </c>
      <c r="G30" s="19">
        <f t="shared" si="9"/>
        <v>30.5</v>
      </c>
      <c r="H30" s="81">
        <f>VLOOKUP($A30,'اطلاعات پرسنل'!$A$1:$Z$109,21,0)</f>
        <v>1522678</v>
      </c>
      <c r="I30" s="81">
        <f>VLOOKUP($A30,'اطلاعات پرسنل'!$A$1:$AK$108,29,0)/30*G30</f>
        <v>0</v>
      </c>
      <c r="J30" s="81">
        <f>VLOOKUP($A30,'اطلاعات پرسنل'!$A$1:$AK$108,32,0)</f>
        <v>0</v>
      </c>
      <c r="K30" s="81"/>
      <c r="L30" s="81">
        <v>0</v>
      </c>
      <c r="M30" s="81"/>
      <c r="N30" s="81"/>
      <c r="O30" s="81">
        <f t="shared" si="0"/>
        <v>8498825</v>
      </c>
      <c r="P30" s="81">
        <v>65</v>
      </c>
      <c r="Q30" s="18">
        <f t="shared" si="1"/>
        <v>18895049.813159317</v>
      </c>
      <c r="R30" s="21">
        <v>15</v>
      </c>
      <c r="S30" s="21">
        <f t="shared" si="8"/>
        <v>6132429.2054794505</v>
      </c>
      <c r="T30" s="81">
        <f t="shared" si="2"/>
        <v>5591666.666666667</v>
      </c>
      <c r="U30" s="81">
        <f t="shared" si="3"/>
        <v>8641666.666666666</v>
      </c>
      <c r="V30" s="81">
        <f t="shared" si="5"/>
        <v>94201316.351972103</v>
      </c>
      <c r="Y30" s="84">
        <f t="shared" si="6"/>
        <v>46441679</v>
      </c>
    </row>
    <row r="31" spans="1:25" s="84" customFormat="1" ht="24.75" customHeight="1" x14ac:dyDescent="0.2">
      <c r="A31" s="84">
        <v>1165</v>
      </c>
      <c r="B31" s="84">
        <f>VLOOKUP($A31,'اطلاعات پرسنل'!$A$1:$Z$99,16,0)</f>
        <v>0</v>
      </c>
      <c r="C31" s="4">
        <v>27</v>
      </c>
      <c r="D31" s="5" t="str">
        <f>VLOOKUP($A31,'اطلاعات پرسنل'!$A$1:$Z$99,3,0)</f>
        <v>زلفعلی</v>
      </c>
      <c r="E31" s="5" t="str">
        <f>VLOOKUP($A31,'اطلاعات پرسنل'!$A$1:$Z$109,4,0)</f>
        <v>مغانلو</v>
      </c>
      <c r="F31" s="25">
        <f>VLOOKUP($A31,'اطلاعات پرسنل'!$A$1:$Z$109,17,0)</f>
        <v>2</v>
      </c>
      <c r="G31" s="19">
        <f t="shared" si="9"/>
        <v>30.5</v>
      </c>
      <c r="H31" s="81">
        <f>VLOOKUP($A31,'اطلاعات پرسنل'!$A$1:$Z$109,21,0)</f>
        <v>1440575</v>
      </c>
      <c r="I31" s="81">
        <f>VLOOKUP($A31,'اطلاعات پرسنل'!$A$1:$AK$108,29,0)/30*G31</f>
        <v>0</v>
      </c>
      <c r="J31" s="81">
        <f>VLOOKUP($A31,'اطلاعات پرسنل'!$A$1:$AK$108,32,0)</f>
        <v>0</v>
      </c>
      <c r="K31" s="81"/>
      <c r="L31" s="81">
        <v>0</v>
      </c>
      <c r="M31" s="81"/>
      <c r="N31" s="81"/>
      <c r="O31" s="81">
        <f t="shared" si="0"/>
        <v>0</v>
      </c>
      <c r="P31" s="81">
        <v>70</v>
      </c>
      <c r="Q31" s="18">
        <f t="shared" si="1"/>
        <v>19251320.542051457</v>
      </c>
      <c r="R31" s="21">
        <v>30</v>
      </c>
      <c r="S31" s="21">
        <f t="shared" si="8"/>
        <v>11603535.616438355</v>
      </c>
      <c r="T31" s="81">
        <f t="shared" si="2"/>
        <v>5591666.666666667</v>
      </c>
      <c r="U31" s="81">
        <f t="shared" si="3"/>
        <v>8641666.666666666</v>
      </c>
      <c r="V31" s="81">
        <f t="shared" si="5"/>
        <v>89025726.991823137</v>
      </c>
      <c r="Y31" s="84">
        <f t="shared" si="6"/>
        <v>43937537.5</v>
      </c>
    </row>
    <row r="32" spans="1:25" s="84" customFormat="1" ht="24.75" customHeight="1" x14ac:dyDescent="0.2">
      <c r="A32" s="84">
        <v>1166</v>
      </c>
      <c r="B32" s="84">
        <f>VLOOKUP($A32,'اطلاعات پرسنل'!$A$1:$Z$99,16,0)</f>
        <v>2</v>
      </c>
      <c r="C32" s="6">
        <v>28</v>
      </c>
      <c r="D32" s="5" t="str">
        <f>VLOOKUP($A32,'اطلاعات پرسنل'!$A$1:$Z$99,3,0)</f>
        <v>سید مرتضی</v>
      </c>
      <c r="E32" s="5" t="str">
        <f>VLOOKUP($A32,'اطلاعات پرسنل'!$A$1:$Z$109,4,0)</f>
        <v>موسوی اسدی</v>
      </c>
      <c r="F32" s="25">
        <f>VLOOKUP($A32,'اطلاعات پرسنل'!$A$1:$Z$109,17,0)</f>
        <v>2</v>
      </c>
      <c r="G32" s="19">
        <f t="shared" si="9"/>
        <v>30.5</v>
      </c>
      <c r="H32" s="81">
        <f>VLOOKUP($A32,'اطلاعات پرسنل'!$A$1:$Z$109,21,0)</f>
        <v>1395327</v>
      </c>
      <c r="I32" s="81">
        <f>VLOOKUP($A32,'اطلاعات پرسنل'!$A$1:$AK$108,29,0)/30*G32</f>
        <v>0</v>
      </c>
      <c r="J32" s="81">
        <f>VLOOKUP($A32,'اطلاعات پرسنل'!$A$1:$AK$108,32,0)</f>
        <v>0</v>
      </c>
      <c r="K32" s="81"/>
      <c r="L32" s="81">
        <v>0</v>
      </c>
      <c r="M32" s="81"/>
      <c r="N32" s="81"/>
      <c r="O32" s="81">
        <f t="shared" si="0"/>
        <v>8498825</v>
      </c>
      <c r="P32" s="81">
        <v>0</v>
      </c>
      <c r="Q32" s="18">
        <f t="shared" si="1"/>
        <v>0</v>
      </c>
      <c r="R32" s="21">
        <v>0</v>
      </c>
      <c r="S32" s="21">
        <f t="shared" si="8"/>
        <v>0</v>
      </c>
      <c r="T32" s="81">
        <f t="shared" si="2"/>
        <v>5591666.666666667</v>
      </c>
      <c r="U32" s="81">
        <f t="shared" si="3"/>
        <v>8641666.666666666</v>
      </c>
      <c r="V32" s="81">
        <f t="shared" si="5"/>
        <v>65289631.833333336</v>
      </c>
      <c r="Y32" s="84">
        <f t="shared" si="6"/>
        <v>42557473.5</v>
      </c>
    </row>
    <row r="33" spans="1:25" s="84" customFormat="1" ht="24.75" customHeight="1" x14ac:dyDescent="0.2">
      <c r="A33" s="84">
        <v>1167</v>
      </c>
      <c r="B33" s="84">
        <f>VLOOKUP($A33,'اطلاعات پرسنل'!$A$1:$Z$99,16,0)</f>
        <v>0</v>
      </c>
      <c r="C33" s="4">
        <v>29</v>
      </c>
      <c r="D33" s="5" t="str">
        <f>VLOOKUP($A33,'اطلاعات پرسنل'!$A$1:$Z$99,3,0)</f>
        <v>حسین</v>
      </c>
      <c r="E33" s="5" t="str">
        <f>VLOOKUP($A33,'اطلاعات پرسنل'!$A$1:$Z$109,4,0)</f>
        <v>مومنی</v>
      </c>
      <c r="F33" s="25">
        <f>VLOOKUP($A33,'اطلاعات پرسنل'!$A$1:$Z$109,17,0)</f>
        <v>2</v>
      </c>
      <c r="G33" s="19">
        <f t="shared" si="9"/>
        <v>30.5</v>
      </c>
      <c r="H33" s="81">
        <f>VLOOKUP($A33,'اطلاعات پرسنل'!$A$1:$Z$109,21,0)</f>
        <v>1395327</v>
      </c>
      <c r="I33" s="81">
        <f>VLOOKUP($A33,'اطلاعات پرسنل'!$A$1:$AK$108,29,0)/30*G33</f>
        <v>0</v>
      </c>
      <c r="J33" s="81">
        <f>VLOOKUP($A33,'اطلاعات پرسنل'!$A$1:$AK$108,32,0)</f>
        <v>0</v>
      </c>
      <c r="K33" s="81"/>
      <c r="L33" s="81">
        <v>0</v>
      </c>
      <c r="M33" s="81"/>
      <c r="N33" s="81"/>
      <c r="O33" s="81">
        <f t="shared" si="0"/>
        <v>0</v>
      </c>
      <c r="P33" s="81">
        <v>0</v>
      </c>
      <c r="Q33" s="18">
        <f t="shared" si="1"/>
        <v>0</v>
      </c>
      <c r="R33" s="21">
        <v>0</v>
      </c>
      <c r="S33" s="21">
        <f t="shared" si="8"/>
        <v>0</v>
      </c>
      <c r="T33" s="81">
        <f t="shared" si="2"/>
        <v>5591666.666666667</v>
      </c>
      <c r="U33" s="81">
        <f t="shared" si="3"/>
        <v>8641666.666666666</v>
      </c>
      <c r="V33" s="81">
        <f t="shared" si="5"/>
        <v>56790806.833333328</v>
      </c>
      <c r="Y33" s="84">
        <f t="shared" si="6"/>
        <v>42557473.5</v>
      </c>
    </row>
    <row r="34" spans="1:25" s="84" customFormat="1" ht="24.75" customHeight="1" x14ac:dyDescent="0.2">
      <c r="A34" s="84">
        <v>1170</v>
      </c>
      <c r="B34" s="84">
        <f>VLOOKUP($A34,'اطلاعات پرسنل'!$A$1:$Z$99,16,0)</f>
        <v>3</v>
      </c>
      <c r="C34" s="6">
        <v>30</v>
      </c>
      <c r="D34" s="5" t="str">
        <f>VLOOKUP($A34,'اطلاعات پرسنل'!$A$1:$Z$99,3,0)</f>
        <v>سید اسماعیل</v>
      </c>
      <c r="E34" s="5" t="str">
        <f>VLOOKUP($A34,'اطلاعات پرسنل'!$A$1:$Z$109,4,0)</f>
        <v>میرراجعی</v>
      </c>
      <c r="F34" s="25">
        <f>VLOOKUP($A34,'اطلاعات پرسنل'!$A$1:$Z$109,17,0)</f>
        <v>2</v>
      </c>
      <c r="G34" s="19">
        <f t="shared" si="9"/>
        <v>30.5</v>
      </c>
      <c r="H34" s="81">
        <f>VLOOKUP($A34,'اطلاعات پرسنل'!$A$1:$Z$109,21,0)</f>
        <v>1395330</v>
      </c>
      <c r="I34" s="81">
        <f>VLOOKUP($A34,'اطلاعات پرسنل'!$A$1:$AK$108,29,0)/30*G34</f>
        <v>0</v>
      </c>
      <c r="J34" s="81">
        <f>VLOOKUP($A34,'اطلاعات پرسنل'!$A$1:$AK$108,32,0)</f>
        <v>0</v>
      </c>
      <c r="K34" s="81"/>
      <c r="L34" s="81">
        <v>0</v>
      </c>
      <c r="M34" s="81"/>
      <c r="N34" s="81"/>
      <c r="O34" s="81">
        <f t="shared" si="0"/>
        <v>12748237.5</v>
      </c>
      <c r="P34" s="81">
        <v>0</v>
      </c>
      <c r="Q34" s="18">
        <f t="shared" si="1"/>
        <v>0</v>
      </c>
      <c r="R34" s="21">
        <v>0</v>
      </c>
      <c r="S34" s="21">
        <f t="shared" si="8"/>
        <v>0</v>
      </c>
      <c r="T34" s="81">
        <f t="shared" si="2"/>
        <v>5591666.666666667</v>
      </c>
      <c r="U34" s="81">
        <f t="shared" si="3"/>
        <v>8641666.666666666</v>
      </c>
      <c r="V34" s="81">
        <f t="shared" si="5"/>
        <v>69539135.833333343</v>
      </c>
      <c r="Y34" s="84">
        <f t="shared" si="6"/>
        <v>42557565</v>
      </c>
    </row>
    <row r="35" spans="1:25" s="84" customFormat="1" ht="24.75" customHeight="1" x14ac:dyDescent="0.2">
      <c r="A35" s="84">
        <v>1171</v>
      </c>
      <c r="B35" s="84">
        <f>VLOOKUP($A35,'اطلاعات پرسنل'!$A$1:$Z$99,16,0)</f>
        <v>0</v>
      </c>
      <c r="C35" s="114">
        <v>31</v>
      </c>
      <c r="D35" s="32" t="str">
        <f>VLOOKUP($A35,'اطلاعات پرسنل'!$A$1:$Z$99,3,0)</f>
        <v>مرتضی</v>
      </c>
      <c r="E35" s="32" t="str">
        <f>VLOOKUP($A35,'اطلاعات پرسنل'!$A$1:$Z$109,4,0)</f>
        <v>رامیار</v>
      </c>
      <c r="F35" s="115">
        <f>VLOOKUP($A35,'اطلاعات پرسنل'!$A$1:$Z$109,17,0)</f>
        <v>13</v>
      </c>
      <c r="G35" s="116">
        <f t="shared" si="9"/>
        <v>30.5</v>
      </c>
      <c r="H35" s="117">
        <f>VLOOKUP($A35,'اطلاعات پرسنل'!$A$1:$Z$109,21,0)</f>
        <v>1449476</v>
      </c>
      <c r="I35" s="117">
        <f>VLOOKUP($A35,'اطلاعات پرسنل'!$A$1:$AK$108,29,0)/30*G35</f>
        <v>0</v>
      </c>
      <c r="J35" s="117">
        <f>VLOOKUP($A35,'اطلاعات پرسنل'!$A$1:$AK$108,32,0)</f>
        <v>0</v>
      </c>
      <c r="K35" s="117">
        <v>22</v>
      </c>
      <c r="L35" s="117">
        <v>7174906.2000000011</v>
      </c>
      <c r="M35" s="117"/>
      <c r="N35" s="117"/>
      <c r="O35" s="117">
        <f t="shared" ref="O35" si="10">B35*4179750/30*G35</f>
        <v>0</v>
      </c>
      <c r="P35" s="117">
        <v>0</v>
      </c>
      <c r="Q35" s="118">
        <f t="shared" si="1"/>
        <v>0</v>
      </c>
      <c r="R35" s="22">
        <v>0</v>
      </c>
      <c r="S35" s="22">
        <f t="shared" si="8"/>
        <v>0</v>
      </c>
      <c r="T35" s="117">
        <f t="shared" ref="T35" si="11">5500000/30*G35</f>
        <v>5591666.666666667</v>
      </c>
      <c r="U35" s="117">
        <f t="shared" ref="U35" si="12">8500000/30*G35</f>
        <v>8641666.666666666</v>
      </c>
      <c r="V35" s="117">
        <f t="shared" si="5"/>
        <v>65617257.533333331</v>
      </c>
      <c r="Y35" s="84">
        <f t="shared" si="6"/>
        <v>44209018</v>
      </c>
    </row>
    <row r="36" spans="1:25" s="84" customFormat="1" ht="6.75" customHeight="1" thickBot="1" x14ac:dyDescent="0.25">
      <c r="D36" s="32"/>
      <c r="E36" s="32"/>
      <c r="F36" s="8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5" s="84" customFormat="1" ht="24.75" customHeight="1" thickBot="1" x14ac:dyDescent="0.25">
      <c r="C37" s="144" t="s">
        <v>26</v>
      </c>
      <c r="D37" s="145"/>
      <c r="E37" s="145"/>
      <c r="F37" s="90"/>
      <c r="G37" s="31">
        <f t="shared" ref="G37:V37" si="13">SUM(G5:G35)</f>
        <v>945.5</v>
      </c>
      <c r="H37" s="31">
        <f t="shared" si="13"/>
        <v>49798036</v>
      </c>
      <c r="I37" s="31">
        <f t="shared" si="13"/>
        <v>0</v>
      </c>
      <c r="J37" s="31">
        <f t="shared" si="13"/>
        <v>0</v>
      </c>
      <c r="K37" s="31">
        <f t="shared" si="13"/>
        <v>115</v>
      </c>
      <c r="L37" s="31">
        <f t="shared" si="13"/>
        <v>50686525.575000003</v>
      </c>
      <c r="M37" s="31">
        <f t="shared" si="13"/>
        <v>0</v>
      </c>
      <c r="N37" s="31">
        <f t="shared" si="13"/>
        <v>0</v>
      </c>
      <c r="O37" s="31">
        <f t="shared" si="13"/>
        <v>165727087.5</v>
      </c>
      <c r="P37" s="31">
        <f t="shared" si="13"/>
        <v>995</v>
      </c>
      <c r="Q37" s="31">
        <f t="shared" si="13"/>
        <v>329913975.27233624</v>
      </c>
      <c r="R37" s="31">
        <f t="shared" si="13"/>
        <v>255</v>
      </c>
      <c r="S37" s="31">
        <f t="shared" si="13"/>
        <v>112093041.69863012</v>
      </c>
      <c r="T37" s="31">
        <f t="shared" si="13"/>
        <v>173341666.66666666</v>
      </c>
      <c r="U37" s="31">
        <f t="shared" si="13"/>
        <v>267891666.66666654</v>
      </c>
      <c r="V37" s="31">
        <f t="shared" si="13"/>
        <v>2618494061.3792996</v>
      </c>
      <c r="Y37" s="84">
        <f>SUM(Y5:Y36)</f>
        <v>1518840098</v>
      </c>
    </row>
    <row r="38" spans="1:25" s="84" customFormat="1" ht="6.75" customHeight="1" thickBot="1" x14ac:dyDescent="0.25">
      <c r="C38" s="8"/>
      <c r="D38" s="8"/>
      <c r="E38" s="8"/>
      <c r="F38" s="8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5" s="84" customFormat="1" ht="24.75" customHeight="1" thickBot="1" x14ac:dyDescent="0.25">
      <c r="C39" s="144" t="s">
        <v>215</v>
      </c>
      <c r="D39" s="145"/>
      <c r="E39" s="145"/>
      <c r="F39" s="111">
        <v>31</v>
      </c>
      <c r="G39" s="100"/>
      <c r="H39" s="15">
        <f>H37/$F$39</f>
        <v>1606388.2580645161</v>
      </c>
      <c r="I39" s="15">
        <f t="shared" ref="I39:V39" si="14">I37/$F$39</f>
        <v>0</v>
      </c>
      <c r="J39" s="15">
        <f t="shared" si="14"/>
        <v>0</v>
      </c>
      <c r="K39" s="112">
        <f t="shared" si="14"/>
        <v>3.7096774193548385</v>
      </c>
      <c r="L39" s="15">
        <f t="shared" si="14"/>
        <v>1635049.2120967743</v>
      </c>
      <c r="M39" s="15">
        <f t="shared" si="14"/>
        <v>0</v>
      </c>
      <c r="N39" s="15">
        <f t="shared" si="14"/>
        <v>0</v>
      </c>
      <c r="O39" s="15">
        <f t="shared" si="14"/>
        <v>5346035.0806451617</v>
      </c>
      <c r="P39" s="112">
        <f t="shared" si="14"/>
        <v>32.096774193548384</v>
      </c>
      <c r="Q39" s="15">
        <f t="shared" si="14"/>
        <v>10642386.29910762</v>
      </c>
      <c r="R39" s="112">
        <f t="shared" si="14"/>
        <v>8.2258064516129039</v>
      </c>
      <c r="S39" s="15">
        <f t="shared" si="14"/>
        <v>3615904.5709235524</v>
      </c>
      <c r="T39" s="15">
        <f t="shared" si="14"/>
        <v>5591666.666666666</v>
      </c>
      <c r="U39" s="15">
        <f t="shared" si="14"/>
        <v>8641666.6666666623</v>
      </c>
      <c r="V39" s="15">
        <f t="shared" si="14"/>
        <v>84467550.367074177</v>
      </c>
      <c r="W39" s="89">
        <f>H39*30.5+L39+O39+Q39+S39+T39+U39</f>
        <v>84467550.367074177</v>
      </c>
    </row>
    <row r="40" spans="1:25" s="84" customFormat="1" ht="24.75" customHeight="1" x14ac:dyDescent="0.2">
      <c r="D40" s="7"/>
      <c r="E40" s="7"/>
      <c r="G40" s="12"/>
      <c r="H40" s="7"/>
      <c r="V40" s="83" t="s">
        <v>27</v>
      </c>
      <c r="W40" s="33"/>
    </row>
    <row r="41" spans="1:25" s="84" customFormat="1" ht="24.75" customHeight="1" x14ac:dyDescent="0.2">
      <c r="D41" s="113"/>
      <c r="E41" s="7"/>
      <c r="G41" s="12"/>
      <c r="V41" s="6" t="s">
        <v>28</v>
      </c>
      <c r="W41" s="21">
        <v>0</v>
      </c>
    </row>
    <row r="42" spans="1:25" s="84" customFormat="1" ht="24.75" customHeight="1" x14ac:dyDescent="0.2">
      <c r="D42" s="113"/>
      <c r="E42" s="7"/>
      <c r="G42" s="12"/>
      <c r="V42" s="6" t="s">
        <v>29</v>
      </c>
      <c r="W42" s="21">
        <f>H39*5</f>
        <v>8031941.2903225804</v>
      </c>
    </row>
    <row r="43" spans="1:25" s="84" customFormat="1" ht="24.75" customHeight="1" x14ac:dyDescent="0.2">
      <c r="D43" s="7"/>
      <c r="E43" s="7"/>
      <c r="G43" s="12"/>
      <c r="V43" s="23" t="s">
        <v>7</v>
      </c>
      <c r="W43" s="22">
        <f>W42/2</f>
        <v>4015970.6451612902</v>
      </c>
    </row>
    <row r="44" spans="1:25" s="84" customFormat="1" ht="24.75" customHeight="1" x14ac:dyDescent="0.2">
      <c r="A44" s="2"/>
      <c r="B44" s="2"/>
      <c r="D44" s="7"/>
      <c r="E44" s="7"/>
      <c r="G44" s="12"/>
      <c r="V44" s="23" t="s">
        <v>30</v>
      </c>
      <c r="W44" s="34">
        <v>0</v>
      </c>
    </row>
    <row r="45" spans="1:25" s="84" customFormat="1" ht="24.75" customHeight="1" thickBot="1" x14ac:dyDescent="0.25">
      <c r="A45" s="2"/>
      <c r="B45" s="2"/>
      <c r="C45" s="9"/>
      <c r="D45" s="9"/>
      <c r="E45" s="9"/>
      <c r="F45" s="9"/>
      <c r="G45" s="11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23" t="s">
        <v>31</v>
      </c>
      <c r="W45" s="22">
        <v>0</v>
      </c>
    </row>
    <row r="46" spans="1:25" s="84" customFormat="1" ht="24.75" customHeight="1" thickBot="1" x14ac:dyDescent="0.25">
      <c r="A46" s="2"/>
      <c r="B46" s="2"/>
      <c r="D46" s="7"/>
      <c r="E46" s="7"/>
      <c r="G46" s="12"/>
      <c r="V46" s="24" t="s">
        <v>32</v>
      </c>
      <c r="W46" s="20">
        <f>SUM(W40:W45)+V39</f>
        <v>96515462.30255805</v>
      </c>
    </row>
  </sheetData>
  <mergeCells count="21">
    <mergeCell ref="C37:E37"/>
    <mergeCell ref="C39:E39"/>
    <mergeCell ref="K3:L3"/>
    <mergeCell ref="M3:M4"/>
    <mergeCell ref="N3:N4"/>
    <mergeCell ref="C1:V1"/>
    <mergeCell ref="C2:V2"/>
    <mergeCell ref="C3:C4"/>
    <mergeCell ref="D3:D4"/>
    <mergeCell ref="E3:E4"/>
    <mergeCell ref="F3:F4"/>
    <mergeCell ref="G3:G4"/>
    <mergeCell ref="H3:H4"/>
    <mergeCell ref="I3:I4"/>
    <mergeCell ref="J3:J4"/>
    <mergeCell ref="T3:T4"/>
    <mergeCell ref="U3:U4"/>
    <mergeCell ref="V3:V4"/>
    <mergeCell ref="O3:O4"/>
    <mergeCell ref="P3:Q3"/>
    <mergeCell ref="R3:S3"/>
  </mergeCells>
  <printOptions horizontalCentered="1"/>
  <pageMargins left="0" right="0" top="0.23622047244094491" bottom="0" header="0" footer="0"/>
  <pageSetup paperSize="9" scale="4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rightToLeft="1" topLeftCell="A22" zoomScale="140" zoomScaleNormal="140" workbookViewId="0">
      <selection activeCell="E28" sqref="E28"/>
    </sheetView>
  </sheetViews>
  <sheetFormatPr defaultRowHeight="17.25" x14ac:dyDescent="0.5"/>
  <cols>
    <col min="1" max="1" width="9.140625" style="1"/>
    <col min="2" max="2" width="6" style="55" bestFit="1" customWidth="1"/>
    <col min="3" max="3" width="44" style="55" customWidth="1"/>
    <col min="4" max="4" width="0.7109375" style="55" customWidth="1"/>
    <col min="5" max="5" width="41.7109375" style="55" customWidth="1"/>
    <col min="6" max="6" width="8.7109375" style="14" customWidth="1"/>
    <col min="7" max="7" width="11.140625" style="1" bestFit="1" customWidth="1"/>
    <col min="8" max="8" width="10.7109375" style="1" bestFit="1" customWidth="1"/>
    <col min="9" max="9" width="9.140625" style="1"/>
    <col min="10" max="11" width="23.42578125" style="1" customWidth="1"/>
    <col min="12" max="204" width="9.140625" style="1"/>
    <col min="205" max="205" width="12.7109375" style="1" bestFit="1" customWidth="1"/>
    <col min="206" max="206" width="13.85546875" style="1" bestFit="1" customWidth="1"/>
    <col min="207" max="207" width="17.85546875" style="1" bestFit="1" customWidth="1"/>
    <col min="208" max="208" width="19.7109375" style="1" bestFit="1" customWidth="1"/>
    <col min="209" max="209" width="17.7109375" style="1" bestFit="1" customWidth="1"/>
    <col min="210" max="210" width="0.7109375" style="1" customWidth="1"/>
    <col min="211" max="211" width="19.140625" style="1" bestFit="1" customWidth="1"/>
    <col min="212" max="212" width="17.7109375" style="1" bestFit="1" customWidth="1"/>
    <col min="213" max="213" width="29.85546875" style="1" bestFit="1" customWidth="1"/>
    <col min="214" max="214" width="6" style="1" bestFit="1" customWidth="1"/>
    <col min="215" max="215" width="11.7109375" style="1" bestFit="1" customWidth="1"/>
    <col min="216" max="216" width="15.85546875" style="1" bestFit="1" customWidth="1"/>
    <col min="217" max="460" width="9.140625" style="1"/>
    <col min="461" max="461" width="12.7109375" style="1" bestFit="1" customWidth="1"/>
    <col min="462" max="462" width="13.85546875" style="1" bestFit="1" customWidth="1"/>
    <col min="463" max="463" width="17.85546875" style="1" bestFit="1" customWidth="1"/>
    <col min="464" max="464" width="19.7109375" style="1" bestFit="1" customWidth="1"/>
    <col min="465" max="465" width="17.7109375" style="1" bestFit="1" customWidth="1"/>
    <col min="466" max="466" width="0.7109375" style="1" customWidth="1"/>
    <col min="467" max="467" width="19.140625" style="1" bestFit="1" customWidth="1"/>
    <col min="468" max="468" width="17.7109375" style="1" bestFit="1" customWidth="1"/>
    <col min="469" max="469" width="29.85546875" style="1" bestFit="1" customWidth="1"/>
    <col min="470" max="470" width="6" style="1" bestFit="1" customWidth="1"/>
    <col min="471" max="471" width="11.7109375" style="1" bestFit="1" customWidth="1"/>
    <col min="472" max="472" width="15.85546875" style="1" bestFit="1" customWidth="1"/>
    <col min="473" max="716" width="9.140625" style="1"/>
    <col min="717" max="717" width="12.7109375" style="1" bestFit="1" customWidth="1"/>
    <col min="718" max="718" width="13.85546875" style="1" bestFit="1" customWidth="1"/>
    <col min="719" max="719" width="17.85546875" style="1" bestFit="1" customWidth="1"/>
    <col min="720" max="720" width="19.7109375" style="1" bestFit="1" customWidth="1"/>
    <col min="721" max="721" width="17.7109375" style="1" bestFit="1" customWidth="1"/>
    <col min="722" max="722" width="0.7109375" style="1" customWidth="1"/>
    <col min="723" max="723" width="19.140625" style="1" bestFit="1" customWidth="1"/>
    <col min="724" max="724" width="17.7109375" style="1" bestFit="1" customWidth="1"/>
    <col min="725" max="725" width="29.85546875" style="1" bestFit="1" customWidth="1"/>
    <col min="726" max="726" width="6" style="1" bestFit="1" customWidth="1"/>
    <col min="727" max="727" width="11.7109375" style="1" bestFit="1" customWidth="1"/>
    <col min="728" max="728" width="15.85546875" style="1" bestFit="1" customWidth="1"/>
    <col min="729" max="972" width="9.140625" style="1"/>
    <col min="973" max="973" width="12.7109375" style="1" bestFit="1" customWidth="1"/>
    <col min="974" max="974" width="13.85546875" style="1" bestFit="1" customWidth="1"/>
    <col min="975" max="975" width="17.85546875" style="1" bestFit="1" customWidth="1"/>
    <col min="976" max="976" width="19.7109375" style="1" bestFit="1" customWidth="1"/>
    <col min="977" max="977" width="17.7109375" style="1" bestFit="1" customWidth="1"/>
    <col min="978" max="978" width="0.7109375" style="1" customWidth="1"/>
    <col min="979" max="979" width="19.140625" style="1" bestFit="1" customWidth="1"/>
    <col min="980" max="980" width="17.7109375" style="1" bestFit="1" customWidth="1"/>
    <col min="981" max="981" width="29.85546875" style="1" bestFit="1" customWidth="1"/>
    <col min="982" max="982" width="6" style="1" bestFit="1" customWidth="1"/>
    <col min="983" max="983" width="11.7109375" style="1" bestFit="1" customWidth="1"/>
    <col min="984" max="984" width="15.85546875" style="1" bestFit="1" customWidth="1"/>
    <col min="985" max="1228" width="9.140625" style="1"/>
    <col min="1229" max="1229" width="12.7109375" style="1" bestFit="1" customWidth="1"/>
    <col min="1230" max="1230" width="13.85546875" style="1" bestFit="1" customWidth="1"/>
    <col min="1231" max="1231" width="17.85546875" style="1" bestFit="1" customWidth="1"/>
    <col min="1232" max="1232" width="19.7109375" style="1" bestFit="1" customWidth="1"/>
    <col min="1233" max="1233" width="17.7109375" style="1" bestFit="1" customWidth="1"/>
    <col min="1234" max="1234" width="0.7109375" style="1" customWidth="1"/>
    <col min="1235" max="1235" width="19.140625" style="1" bestFit="1" customWidth="1"/>
    <col min="1236" max="1236" width="17.7109375" style="1" bestFit="1" customWidth="1"/>
    <col min="1237" max="1237" width="29.85546875" style="1" bestFit="1" customWidth="1"/>
    <col min="1238" max="1238" width="6" style="1" bestFit="1" customWidth="1"/>
    <col min="1239" max="1239" width="11.7109375" style="1" bestFit="1" customWidth="1"/>
    <col min="1240" max="1240" width="15.85546875" style="1" bestFit="1" customWidth="1"/>
    <col min="1241" max="1484" width="9.140625" style="1"/>
    <col min="1485" max="1485" width="12.7109375" style="1" bestFit="1" customWidth="1"/>
    <col min="1486" max="1486" width="13.85546875" style="1" bestFit="1" customWidth="1"/>
    <col min="1487" max="1487" width="17.85546875" style="1" bestFit="1" customWidth="1"/>
    <col min="1488" max="1488" width="19.7109375" style="1" bestFit="1" customWidth="1"/>
    <col min="1489" max="1489" width="17.7109375" style="1" bestFit="1" customWidth="1"/>
    <col min="1490" max="1490" width="0.7109375" style="1" customWidth="1"/>
    <col min="1491" max="1491" width="19.140625" style="1" bestFit="1" customWidth="1"/>
    <col min="1492" max="1492" width="17.7109375" style="1" bestFit="1" customWidth="1"/>
    <col min="1493" max="1493" width="29.85546875" style="1" bestFit="1" customWidth="1"/>
    <col min="1494" max="1494" width="6" style="1" bestFit="1" customWidth="1"/>
    <col min="1495" max="1495" width="11.7109375" style="1" bestFit="1" customWidth="1"/>
    <col min="1496" max="1496" width="15.85546875" style="1" bestFit="1" customWidth="1"/>
    <col min="1497" max="1740" width="9.140625" style="1"/>
    <col min="1741" max="1741" width="12.7109375" style="1" bestFit="1" customWidth="1"/>
    <col min="1742" max="1742" width="13.85546875" style="1" bestFit="1" customWidth="1"/>
    <col min="1743" max="1743" width="17.85546875" style="1" bestFit="1" customWidth="1"/>
    <col min="1744" max="1744" width="19.7109375" style="1" bestFit="1" customWidth="1"/>
    <col min="1745" max="1745" width="17.7109375" style="1" bestFit="1" customWidth="1"/>
    <col min="1746" max="1746" width="0.7109375" style="1" customWidth="1"/>
    <col min="1747" max="1747" width="19.140625" style="1" bestFit="1" customWidth="1"/>
    <col min="1748" max="1748" width="17.7109375" style="1" bestFit="1" customWidth="1"/>
    <col min="1749" max="1749" width="29.85546875" style="1" bestFit="1" customWidth="1"/>
    <col min="1750" max="1750" width="6" style="1" bestFit="1" customWidth="1"/>
    <col min="1751" max="1751" width="11.7109375" style="1" bestFit="1" customWidth="1"/>
    <col min="1752" max="1752" width="15.85546875" style="1" bestFit="1" customWidth="1"/>
    <col min="1753" max="1996" width="9.140625" style="1"/>
    <col min="1997" max="1997" width="12.7109375" style="1" bestFit="1" customWidth="1"/>
    <col min="1998" max="1998" width="13.85546875" style="1" bestFit="1" customWidth="1"/>
    <col min="1999" max="1999" width="17.85546875" style="1" bestFit="1" customWidth="1"/>
    <col min="2000" max="2000" width="19.7109375" style="1" bestFit="1" customWidth="1"/>
    <col min="2001" max="2001" width="17.7109375" style="1" bestFit="1" customWidth="1"/>
    <col min="2002" max="2002" width="0.7109375" style="1" customWidth="1"/>
    <col min="2003" max="2003" width="19.140625" style="1" bestFit="1" customWidth="1"/>
    <col min="2004" max="2004" width="17.7109375" style="1" bestFit="1" customWidth="1"/>
    <col min="2005" max="2005" width="29.85546875" style="1" bestFit="1" customWidth="1"/>
    <col min="2006" max="2006" width="6" style="1" bestFit="1" customWidth="1"/>
    <col min="2007" max="2007" width="11.7109375" style="1" bestFit="1" customWidth="1"/>
    <col min="2008" max="2008" width="15.85546875" style="1" bestFit="1" customWidth="1"/>
    <col min="2009" max="2252" width="9.140625" style="1"/>
    <col min="2253" max="2253" width="12.7109375" style="1" bestFit="1" customWidth="1"/>
    <col min="2254" max="2254" width="13.85546875" style="1" bestFit="1" customWidth="1"/>
    <col min="2255" max="2255" width="17.85546875" style="1" bestFit="1" customWidth="1"/>
    <col min="2256" max="2256" width="19.7109375" style="1" bestFit="1" customWidth="1"/>
    <col min="2257" max="2257" width="17.7109375" style="1" bestFit="1" customWidth="1"/>
    <col min="2258" max="2258" width="0.7109375" style="1" customWidth="1"/>
    <col min="2259" max="2259" width="19.140625" style="1" bestFit="1" customWidth="1"/>
    <col min="2260" max="2260" width="17.7109375" style="1" bestFit="1" customWidth="1"/>
    <col min="2261" max="2261" width="29.85546875" style="1" bestFit="1" customWidth="1"/>
    <col min="2262" max="2262" width="6" style="1" bestFit="1" customWidth="1"/>
    <col min="2263" max="2263" width="11.7109375" style="1" bestFit="1" customWidth="1"/>
    <col min="2264" max="2264" width="15.85546875" style="1" bestFit="1" customWidth="1"/>
    <col min="2265" max="2508" width="9.140625" style="1"/>
    <col min="2509" max="2509" width="12.7109375" style="1" bestFit="1" customWidth="1"/>
    <col min="2510" max="2510" width="13.85546875" style="1" bestFit="1" customWidth="1"/>
    <col min="2511" max="2511" width="17.85546875" style="1" bestFit="1" customWidth="1"/>
    <col min="2512" max="2512" width="19.7109375" style="1" bestFit="1" customWidth="1"/>
    <col min="2513" max="2513" width="17.7109375" style="1" bestFit="1" customWidth="1"/>
    <col min="2514" max="2514" width="0.7109375" style="1" customWidth="1"/>
    <col min="2515" max="2515" width="19.140625" style="1" bestFit="1" customWidth="1"/>
    <col min="2516" max="2516" width="17.7109375" style="1" bestFit="1" customWidth="1"/>
    <col min="2517" max="2517" width="29.85546875" style="1" bestFit="1" customWidth="1"/>
    <col min="2518" max="2518" width="6" style="1" bestFit="1" customWidth="1"/>
    <col min="2519" max="2519" width="11.7109375" style="1" bestFit="1" customWidth="1"/>
    <col min="2520" max="2520" width="15.85546875" style="1" bestFit="1" customWidth="1"/>
    <col min="2521" max="2764" width="9.140625" style="1"/>
    <col min="2765" max="2765" width="12.7109375" style="1" bestFit="1" customWidth="1"/>
    <col min="2766" max="2766" width="13.85546875" style="1" bestFit="1" customWidth="1"/>
    <col min="2767" max="2767" width="17.85546875" style="1" bestFit="1" customWidth="1"/>
    <col min="2768" max="2768" width="19.7109375" style="1" bestFit="1" customWidth="1"/>
    <col min="2769" max="2769" width="17.7109375" style="1" bestFit="1" customWidth="1"/>
    <col min="2770" max="2770" width="0.7109375" style="1" customWidth="1"/>
    <col min="2771" max="2771" width="19.140625" style="1" bestFit="1" customWidth="1"/>
    <col min="2772" max="2772" width="17.7109375" style="1" bestFit="1" customWidth="1"/>
    <col min="2773" max="2773" width="29.85546875" style="1" bestFit="1" customWidth="1"/>
    <col min="2774" max="2774" width="6" style="1" bestFit="1" customWidth="1"/>
    <col min="2775" max="2775" width="11.7109375" style="1" bestFit="1" customWidth="1"/>
    <col min="2776" max="2776" width="15.85546875" style="1" bestFit="1" customWidth="1"/>
    <col min="2777" max="3020" width="9.140625" style="1"/>
    <col min="3021" max="3021" width="12.7109375" style="1" bestFit="1" customWidth="1"/>
    <col min="3022" max="3022" width="13.85546875" style="1" bestFit="1" customWidth="1"/>
    <col min="3023" max="3023" width="17.85546875" style="1" bestFit="1" customWidth="1"/>
    <col min="3024" max="3024" width="19.7109375" style="1" bestFit="1" customWidth="1"/>
    <col min="3025" max="3025" width="17.7109375" style="1" bestFit="1" customWidth="1"/>
    <col min="3026" max="3026" width="0.7109375" style="1" customWidth="1"/>
    <col min="3027" max="3027" width="19.140625" style="1" bestFit="1" customWidth="1"/>
    <col min="3028" max="3028" width="17.7109375" style="1" bestFit="1" customWidth="1"/>
    <col min="3029" max="3029" width="29.85546875" style="1" bestFit="1" customWidth="1"/>
    <col min="3030" max="3030" width="6" style="1" bestFit="1" customWidth="1"/>
    <col min="3031" max="3031" width="11.7109375" style="1" bestFit="1" customWidth="1"/>
    <col min="3032" max="3032" width="15.85546875" style="1" bestFit="1" customWidth="1"/>
    <col min="3033" max="3276" width="9.140625" style="1"/>
    <col min="3277" max="3277" width="12.7109375" style="1" bestFit="1" customWidth="1"/>
    <col min="3278" max="3278" width="13.85546875" style="1" bestFit="1" customWidth="1"/>
    <col min="3279" max="3279" width="17.85546875" style="1" bestFit="1" customWidth="1"/>
    <col min="3280" max="3280" width="19.7109375" style="1" bestFit="1" customWidth="1"/>
    <col min="3281" max="3281" width="17.7109375" style="1" bestFit="1" customWidth="1"/>
    <col min="3282" max="3282" width="0.7109375" style="1" customWidth="1"/>
    <col min="3283" max="3283" width="19.140625" style="1" bestFit="1" customWidth="1"/>
    <col min="3284" max="3284" width="17.7109375" style="1" bestFit="1" customWidth="1"/>
    <col min="3285" max="3285" width="29.85546875" style="1" bestFit="1" customWidth="1"/>
    <col min="3286" max="3286" width="6" style="1" bestFit="1" customWidth="1"/>
    <col min="3287" max="3287" width="11.7109375" style="1" bestFit="1" customWidth="1"/>
    <col min="3288" max="3288" width="15.85546875" style="1" bestFit="1" customWidth="1"/>
    <col min="3289" max="3532" width="9.140625" style="1"/>
    <col min="3533" max="3533" width="12.7109375" style="1" bestFit="1" customWidth="1"/>
    <col min="3534" max="3534" width="13.85546875" style="1" bestFit="1" customWidth="1"/>
    <col min="3535" max="3535" width="17.85546875" style="1" bestFit="1" customWidth="1"/>
    <col min="3536" max="3536" width="19.7109375" style="1" bestFit="1" customWidth="1"/>
    <col min="3537" max="3537" width="17.7109375" style="1" bestFit="1" customWidth="1"/>
    <col min="3538" max="3538" width="0.7109375" style="1" customWidth="1"/>
    <col min="3539" max="3539" width="19.140625" style="1" bestFit="1" customWidth="1"/>
    <col min="3540" max="3540" width="17.7109375" style="1" bestFit="1" customWidth="1"/>
    <col min="3541" max="3541" width="29.85546875" style="1" bestFit="1" customWidth="1"/>
    <col min="3542" max="3542" width="6" style="1" bestFit="1" customWidth="1"/>
    <col min="3543" max="3543" width="11.7109375" style="1" bestFit="1" customWidth="1"/>
    <col min="3544" max="3544" width="15.85546875" style="1" bestFit="1" customWidth="1"/>
    <col min="3545" max="3788" width="9.140625" style="1"/>
    <col min="3789" max="3789" width="12.7109375" style="1" bestFit="1" customWidth="1"/>
    <col min="3790" max="3790" width="13.85546875" style="1" bestFit="1" customWidth="1"/>
    <col min="3791" max="3791" width="17.85546875" style="1" bestFit="1" customWidth="1"/>
    <col min="3792" max="3792" width="19.7109375" style="1" bestFit="1" customWidth="1"/>
    <col min="3793" max="3793" width="17.7109375" style="1" bestFit="1" customWidth="1"/>
    <col min="3794" max="3794" width="0.7109375" style="1" customWidth="1"/>
    <col min="3795" max="3795" width="19.140625" style="1" bestFit="1" customWidth="1"/>
    <col min="3796" max="3796" width="17.7109375" style="1" bestFit="1" customWidth="1"/>
    <col min="3797" max="3797" width="29.85546875" style="1" bestFit="1" customWidth="1"/>
    <col min="3798" max="3798" width="6" style="1" bestFit="1" customWidth="1"/>
    <col min="3799" max="3799" width="11.7109375" style="1" bestFit="1" customWidth="1"/>
    <col min="3800" max="3800" width="15.85546875" style="1" bestFit="1" customWidth="1"/>
    <col min="3801" max="4044" width="9.140625" style="1"/>
    <col min="4045" max="4045" width="12.7109375" style="1" bestFit="1" customWidth="1"/>
    <col min="4046" max="4046" width="13.85546875" style="1" bestFit="1" customWidth="1"/>
    <col min="4047" max="4047" width="17.85546875" style="1" bestFit="1" customWidth="1"/>
    <col min="4048" max="4048" width="19.7109375" style="1" bestFit="1" customWidth="1"/>
    <col min="4049" max="4049" width="17.7109375" style="1" bestFit="1" customWidth="1"/>
    <col min="4050" max="4050" width="0.7109375" style="1" customWidth="1"/>
    <col min="4051" max="4051" width="19.140625" style="1" bestFit="1" customWidth="1"/>
    <col min="4052" max="4052" width="17.7109375" style="1" bestFit="1" customWidth="1"/>
    <col min="4053" max="4053" width="29.85546875" style="1" bestFit="1" customWidth="1"/>
    <col min="4054" max="4054" width="6" style="1" bestFit="1" customWidth="1"/>
    <col min="4055" max="4055" width="11.7109375" style="1" bestFit="1" customWidth="1"/>
    <col min="4056" max="4056" width="15.85546875" style="1" bestFit="1" customWidth="1"/>
    <col min="4057" max="4300" width="9.140625" style="1"/>
    <col min="4301" max="4301" width="12.7109375" style="1" bestFit="1" customWidth="1"/>
    <col min="4302" max="4302" width="13.85546875" style="1" bestFit="1" customWidth="1"/>
    <col min="4303" max="4303" width="17.85546875" style="1" bestFit="1" customWidth="1"/>
    <col min="4304" max="4304" width="19.7109375" style="1" bestFit="1" customWidth="1"/>
    <col min="4305" max="4305" width="17.7109375" style="1" bestFit="1" customWidth="1"/>
    <col min="4306" max="4306" width="0.7109375" style="1" customWidth="1"/>
    <col min="4307" max="4307" width="19.140625" style="1" bestFit="1" customWidth="1"/>
    <col min="4308" max="4308" width="17.7109375" style="1" bestFit="1" customWidth="1"/>
    <col min="4309" max="4309" width="29.85546875" style="1" bestFit="1" customWidth="1"/>
    <col min="4310" max="4310" width="6" style="1" bestFit="1" customWidth="1"/>
    <col min="4311" max="4311" width="11.7109375" style="1" bestFit="1" customWidth="1"/>
    <col min="4312" max="4312" width="15.85546875" style="1" bestFit="1" customWidth="1"/>
    <col min="4313" max="4556" width="9.140625" style="1"/>
    <col min="4557" max="4557" width="12.7109375" style="1" bestFit="1" customWidth="1"/>
    <col min="4558" max="4558" width="13.85546875" style="1" bestFit="1" customWidth="1"/>
    <col min="4559" max="4559" width="17.85546875" style="1" bestFit="1" customWidth="1"/>
    <col min="4560" max="4560" width="19.7109375" style="1" bestFit="1" customWidth="1"/>
    <col min="4561" max="4561" width="17.7109375" style="1" bestFit="1" customWidth="1"/>
    <col min="4562" max="4562" width="0.7109375" style="1" customWidth="1"/>
    <col min="4563" max="4563" width="19.140625" style="1" bestFit="1" customWidth="1"/>
    <col min="4564" max="4564" width="17.7109375" style="1" bestFit="1" customWidth="1"/>
    <col min="4565" max="4565" width="29.85546875" style="1" bestFit="1" customWidth="1"/>
    <col min="4566" max="4566" width="6" style="1" bestFit="1" customWidth="1"/>
    <col min="4567" max="4567" width="11.7109375" style="1" bestFit="1" customWidth="1"/>
    <col min="4568" max="4568" width="15.85546875" style="1" bestFit="1" customWidth="1"/>
    <col min="4569" max="4812" width="9.140625" style="1"/>
    <col min="4813" max="4813" width="12.7109375" style="1" bestFit="1" customWidth="1"/>
    <col min="4814" max="4814" width="13.85546875" style="1" bestFit="1" customWidth="1"/>
    <col min="4815" max="4815" width="17.85546875" style="1" bestFit="1" customWidth="1"/>
    <col min="4816" max="4816" width="19.7109375" style="1" bestFit="1" customWidth="1"/>
    <col min="4817" max="4817" width="17.7109375" style="1" bestFit="1" customWidth="1"/>
    <col min="4818" max="4818" width="0.7109375" style="1" customWidth="1"/>
    <col min="4819" max="4819" width="19.140625" style="1" bestFit="1" customWidth="1"/>
    <col min="4820" max="4820" width="17.7109375" style="1" bestFit="1" customWidth="1"/>
    <col min="4821" max="4821" width="29.85546875" style="1" bestFit="1" customWidth="1"/>
    <col min="4822" max="4822" width="6" style="1" bestFit="1" customWidth="1"/>
    <col min="4823" max="4823" width="11.7109375" style="1" bestFit="1" customWidth="1"/>
    <col min="4824" max="4824" width="15.85546875" style="1" bestFit="1" customWidth="1"/>
    <col min="4825" max="5068" width="9.140625" style="1"/>
    <col min="5069" max="5069" width="12.7109375" style="1" bestFit="1" customWidth="1"/>
    <col min="5070" max="5070" width="13.85546875" style="1" bestFit="1" customWidth="1"/>
    <col min="5071" max="5071" width="17.85546875" style="1" bestFit="1" customWidth="1"/>
    <col min="5072" max="5072" width="19.7109375" style="1" bestFit="1" customWidth="1"/>
    <col min="5073" max="5073" width="17.7109375" style="1" bestFit="1" customWidth="1"/>
    <col min="5074" max="5074" width="0.7109375" style="1" customWidth="1"/>
    <col min="5075" max="5075" width="19.140625" style="1" bestFit="1" customWidth="1"/>
    <col min="5076" max="5076" width="17.7109375" style="1" bestFit="1" customWidth="1"/>
    <col min="5077" max="5077" width="29.85546875" style="1" bestFit="1" customWidth="1"/>
    <col min="5078" max="5078" width="6" style="1" bestFit="1" customWidth="1"/>
    <col min="5079" max="5079" width="11.7109375" style="1" bestFit="1" customWidth="1"/>
    <col min="5080" max="5080" width="15.85546875" style="1" bestFit="1" customWidth="1"/>
    <col min="5081" max="5324" width="9.140625" style="1"/>
    <col min="5325" max="5325" width="12.7109375" style="1" bestFit="1" customWidth="1"/>
    <col min="5326" max="5326" width="13.85546875" style="1" bestFit="1" customWidth="1"/>
    <col min="5327" max="5327" width="17.85546875" style="1" bestFit="1" customWidth="1"/>
    <col min="5328" max="5328" width="19.7109375" style="1" bestFit="1" customWidth="1"/>
    <col min="5329" max="5329" width="17.7109375" style="1" bestFit="1" customWidth="1"/>
    <col min="5330" max="5330" width="0.7109375" style="1" customWidth="1"/>
    <col min="5331" max="5331" width="19.140625" style="1" bestFit="1" customWidth="1"/>
    <col min="5332" max="5332" width="17.7109375" style="1" bestFit="1" customWidth="1"/>
    <col min="5333" max="5333" width="29.85546875" style="1" bestFit="1" customWidth="1"/>
    <col min="5334" max="5334" width="6" style="1" bestFit="1" customWidth="1"/>
    <col min="5335" max="5335" width="11.7109375" style="1" bestFit="1" customWidth="1"/>
    <col min="5336" max="5336" width="15.85546875" style="1" bestFit="1" customWidth="1"/>
    <col min="5337" max="5580" width="9.140625" style="1"/>
    <col min="5581" max="5581" width="12.7109375" style="1" bestFit="1" customWidth="1"/>
    <col min="5582" max="5582" width="13.85546875" style="1" bestFit="1" customWidth="1"/>
    <col min="5583" max="5583" width="17.85546875" style="1" bestFit="1" customWidth="1"/>
    <col min="5584" max="5584" width="19.7109375" style="1" bestFit="1" customWidth="1"/>
    <col min="5585" max="5585" width="17.7109375" style="1" bestFit="1" customWidth="1"/>
    <col min="5586" max="5586" width="0.7109375" style="1" customWidth="1"/>
    <col min="5587" max="5587" width="19.140625" style="1" bestFit="1" customWidth="1"/>
    <col min="5588" max="5588" width="17.7109375" style="1" bestFit="1" customWidth="1"/>
    <col min="5589" max="5589" width="29.85546875" style="1" bestFit="1" customWidth="1"/>
    <col min="5590" max="5590" width="6" style="1" bestFit="1" customWidth="1"/>
    <col min="5591" max="5591" width="11.7109375" style="1" bestFit="1" customWidth="1"/>
    <col min="5592" max="5592" width="15.85546875" style="1" bestFit="1" customWidth="1"/>
    <col min="5593" max="5836" width="9.140625" style="1"/>
    <col min="5837" max="5837" width="12.7109375" style="1" bestFit="1" customWidth="1"/>
    <col min="5838" max="5838" width="13.85546875" style="1" bestFit="1" customWidth="1"/>
    <col min="5839" max="5839" width="17.85546875" style="1" bestFit="1" customWidth="1"/>
    <col min="5840" max="5840" width="19.7109375" style="1" bestFit="1" customWidth="1"/>
    <col min="5841" max="5841" width="17.7109375" style="1" bestFit="1" customWidth="1"/>
    <col min="5842" max="5842" width="0.7109375" style="1" customWidth="1"/>
    <col min="5843" max="5843" width="19.140625" style="1" bestFit="1" customWidth="1"/>
    <col min="5844" max="5844" width="17.7109375" style="1" bestFit="1" customWidth="1"/>
    <col min="5845" max="5845" width="29.85546875" style="1" bestFit="1" customWidth="1"/>
    <col min="5846" max="5846" width="6" style="1" bestFit="1" customWidth="1"/>
    <col min="5847" max="5847" width="11.7109375" style="1" bestFit="1" customWidth="1"/>
    <col min="5848" max="5848" width="15.85546875" style="1" bestFit="1" customWidth="1"/>
    <col min="5849" max="6092" width="9.140625" style="1"/>
    <col min="6093" max="6093" width="12.7109375" style="1" bestFit="1" customWidth="1"/>
    <col min="6094" max="6094" width="13.85546875" style="1" bestFit="1" customWidth="1"/>
    <col min="6095" max="6095" width="17.85546875" style="1" bestFit="1" customWidth="1"/>
    <col min="6096" max="6096" width="19.7109375" style="1" bestFit="1" customWidth="1"/>
    <col min="6097" max="6097" width="17.7109375" style="1" bestFit="1" customWidth="1"/>
    <col min="6098" max="6098" width="0.7109375" style="1" customWidth="1"/>
    <col min="6099" max="6099" width="19.140625" style="1" bestFit="1" customWidth="1"/>
    <col min="6100" max="6100" width="17.7109375" style="1" bestFit="1" customWidth="1"/>
    <col min="6101" max="6101" width="29.85546875" style="1" bestFit="1" customWidth="1"/>
    <col min="6102" max="6102" width="6" style="1" bestFit="1" customWidth="1"/>
    <col min="6103" max="6103" width="11.7109375" style="1" bestFit="1" customWidth="1"/>
    <col min="6104" max="6104" width="15.85546875" style="1" bestFit="1" customWidth="1"/>
    <col min="6105" max="6348" width="9.140625" style="1"/>
    <col min="6349" max="6349" width="12.7109375" style="1" bestFit="1" customWidth="1"/>
    <col min="6350" max="6350" width="13.85546875" style="1" bestFit="1" customWidth="1"/>
    <col min="6351" max="6351" width="17.85546875" style="1" bestFit="1" customWidth="1"/>
    <col min="6352" max="6352" width="19.7109375" style="1" bestFit="1" customWidth="1"/>
    <col min="6353" max="6353" width="17.7109375" style="1" bestFit="1" customWidth="1"/>
    <col min="6354" max="6354" width="0.7109375" style="1" customWidth="1"/>
    <col min="6355" max="6355" width="19.140625" style="1" bestFit="1" customWidth="1"/>
    <col min="6356" max="6356" width="17.7109375" style="1" bestFit="1" customWidth="1"/>
    <col min="6357" max="6357" width="29.85546875" style="1" bestFit="1" customWidth="1"/>
    <col min="6358" max="6358" width="6" style="1" bestFit="1" customWidth="1"/>
    <col min="6359" max="6359" width="11.7109375" style="1" bestFit="1" customWidth="1"/>
    <col min="6360" max="6360" width="15.85546875" style="1" bestFit="1" customWidth="1"/>
    <col min="6361" max="6604" width="9.140625" style="1"/>
    <col min="6605" max="6605" width="12.7109375" style="1" bestFit="1" customWidth="1"/>
    <col min="6606" max="6606" width="13.85546875" style="1" bestFit="1" customWidth="1"/>
    <col min="6607" max="6607" width="17.85546875" style="1" bestFit="1" customWidth="1"/>
    <col min="6608" max="6608" width="19.7109375" style="1" bestFit="1" customWidth="1"/>
    <col min="6609" max="6609" width="17.7109375" style="1" bestFit="1" customWidth="1"/>
    <col min="6610" max="6610" width="0.7109375" style="1" customWidth="1"/>
    <col min="6611" max="6611" width="19.140625" style="1" bestFit="1" customWidth="1"/>
    <col min="6612" max="6612" width="17.7109375" style="1" bestFit="1" customWidth="1"/>
    <col min="6613" max="6613" width="29.85546875" style="1" bestFit="1" customWidth="1"/>
    <col min="6614" max="6614" width="6" style="1" bestFit="1" customWidth="1"/>
    <col min="6615" max="6615" width="11.7109375" style="1" bestFit="1" customWidth="1"/>
    <col min="6616" max="6616" width="15.85546875" style="1" bestFit="1" customWidth="1"/>
    <col min="6617" max="6860" width="9.140625" style="1"/>
    <col min="6861" max="6861" width="12.7109375" style="1" bestFit="1" customWidth="1"/>
    <col min="6862" max="6862" width="13.85546875" style="1" bestFit="1" customWidth="1"/>
    <col min="6863" max="6863" width="17.85546875" style="1" bestFit="1" customWidth="1"/>
    <col min="6864" max="6864" width="19.7109375" style="1" bestFit="1" customWidth="1"/>
    <col min="6865" max="6865" width="17.7109375" style="1" bestFit="1" customWidth="1"/>
    <col min="6866" max="6866" width="0.7109375" style="1" customWidth="1"/>
    <col min="6867" max="6867" width="19.140625" style="1" bestFit="1" customWidth="1"/>
    <col min="6868" max="6868" width="17.7109375" style="1" bestFit="1" customWidth="1"/>
    <col min="6869" max="6869" width="29.85546875" style="1" bestFit="1" customWidth="1"/>
    <col min="6870" max="6870" width="6" style="1" bestFit="1" customWidth="1"/>
    <col min="6871" max="6871" width="11.7109375" style="1" bestFit="1" customWidth="1"/>
    <col min="6872" max="6872" width="15.85546875" style="1" bestFit="1" customWidth="1"/>
    <col min="6873" max="7116" width="9.140625" style="1"/>
    <col min="7117" max="7117" width="12.7109375" style="1" bestFit="1" customWidth="1"/>
    <col min="7118" max="7118" width="13.85546875" style="1" bestFit="1" customWidth="1"/>
    <col min="7119" max="7119" width="17.85546875" style="1" bestFit="1" customWidth="1"/>
    <col min="7120" max="7120" width="19.7109375" style="1" bestFit="1" customWidth="1"/>
    <col min="7121" max="7121" width="17.7109375" style="1" bestFit="1" customWidth="1"/>
    <col min="7122" max="7122" width="0.7109375" style="1" customWidth="1"/>
    <col min="7123" max="7123" width="19.140625" style="1" bestFit="1" customWidth="1"/>
    <col min="7124" max="7124" width="17.7109375" style="1" bestFit="1" customWidth="1"/>
    <col min="7125" max="7125" width="29.85546875" style="1" bestFit="1" customWidth="1"/>
    <col min="7126" max="7126" width="6" style="1" bestFit="1" customWidth="1"/>
    <col min="7127" max="7127" width="11.7109375" style="1" bestFit="1" customWidth="1"/>
    <col min="7128" max="7128" width="15.85546875" style="1" bestFit="1" customWidth="1"/>
    <col min="7129" max="7372" width="9.140625" style="1"/>
    <col min="7373" max="7373" width="12.7109375" style="1" bestFit="1" customWidth="1"/>
    <col min="7374" max="7374" width="13.85546875" style="1" bestFit="1" customWidth="1"/>
    <col min="7375" max="7375" width="17.85546875" style="1" bestFit="1" customWidth="1"/>
    <col min="7376" max="7376" width="19.7109375" style="1" bestFit="1" customWidth="1"/>
    <col min="7377" max="7377" width="17.7109375" style="1" bestFit="1" customWidth="1"/>
    <col min="7378" max="7378" width="0.7109375" style="1" customWidth="1"/>
    <col min="7379" max="7379" width="19.140625" style="1" bestFit="1" customWidth="1"/>
    <col min="7380" max="7380" width="17.7109375" style="1" bestFit="1" customWidth="1"/>
    <col min="7381" max="7381" width="29.85546875" style="1" bestFit="1" customWidth="1"/>
    <col min="7382" max="7382" width="6" style="1" bestFit="1" customWidth="1"/>
    <col min="7383" max="7383" width="11.7109375" style="1" bestFit="1" customWidth="1"/>
    <col min="7384" max="7384" width="15.85546875" style="1" bestFit="1" customWidth="1"/>
    <col min="7385" max="7628" width="9.140625" style="1"/>
    <col min="7629" max="7629" width="12.7109375" style="1" bestFit="1" customWidth="1"/>
    <col min="7630" max="7630" width="13.85546875" style="1" bestFit="1" customWidth="1"/>
    <col min="7631" max="7631" width="17.85546875" style="1" bestFit="1" customWidth="1"/>
    <col min="7632" max="7632" width="19.7109375" style="1" bestFit="1" customWidth="1"/>
    <col min="7633" max="7633" width="17.7109375" style="1" bestFit="1" customWidth="1"/>
    <col min="7634" max="7634" width="0.7109375" style="1" customWidth="1"/>
    <col min="7635" max="7635" width="19.140625" style="1" bestFit="1" customWidth="1"/>
    <col min="7636" max="7636" width="17.7109375" style="1" bestFit="1" customWidth="1"/>
    <col min="7637" max="7637" width="29.85546875" style="1" bestFit="1" customWidth="1"/>
    <col min="7638" max="7638" width="6" style="1" bestFit="1" customWidth="1"/>
    <col min="7639" max="7639" width="11.7109375" style="1" bestFit="1" customWidth="1"/>
    <col min="7640" max="7640" width="15.85546875" style="1" bestFit="1" customWidth="1"/>
    <col min="7641" max="7884" width="9.140625" style="1"/>
    <col min="7885" max="7885" width="12.7109375" style="1" bestFit="1" customWidth="1"/>
    <col min="7886" max="7886" width="13.85546875" style="1" bestFit="1" customWidth="1"/>
    <col min="7887" max="7887" width="17.85546875" style="1" bestFit="1" customWidth="1"/>
    <col min="7888" max="7888" width="19.7109375" style="1" bestFit="1" customWidth="1"/>
    <col min="7889" max="7889" width="17.7109375" style="1" bestFit="1" customWidth="1"/>
    <col min="7890" max="7890" width="0.7109375" style="1" customWidth="1"/>
    <col min="7891" max="7891" width="19.140625" style="1" bestFit="1" customWidth="1"/>
    <col min="7892" max="7892" width="17.7109375" style="1" bestFit="1" customWidth="1"/>
    <col min="7893" max="7893" width="29.85546875" style="1" bestFit="1" customWidth="1"/>
    <col min="7894" max="7894" width="6" style="1" bestFit="1" customWidth="1"/>
    <col min="7895" max="7895" width="11.7109375" style="1" bestFit="1" customWidth="1"/>
    <col min="7896" max="7896" width="15.85546875" style="1" bestFit="1" customWidth="1"/>
    <col min="7897" max="8140" width="9.140625" style="1"/>
    <col min="8141" max="8141" width="12.7109375" style="1" bestFit="1" customWidth="1"/>
    <col min="8142" max="8142" width="13.85546875" style="1" bestFit="1" customWidth="1"/>
    <col min="8143" max="8143" width="17.85546875" style="1" bestFit="1" customWidth="1"/>
    <col min="8144" max="8144" width="19.7109375" style="1" bestFit="1" customWidth="1"/>
    <col min="8145" max="8145" width="17.7109375" style="1" bestFit="1" customWidth="1"/>
    <col min="8146" max="8146" width="0.7109375" style="1" customWidth="1"/>
    <col min="8147" max="8147" width="19.140625" style="1" bestFit="1" customWidth="1"/>
    <col min="8148" max="8148" width="17.7109375" style="1" bestFit="1" customWidth="1"/>
    <col min="8149" max="8149" width="29.85546875" style="1" bestFit="1" customWidth="1"/>
    <col min="8150" max="8150" width="6" style="1" bestFit="1" customWidth="1"/>
    <col min="8151" max="8151" width="11.7109375" style="1" bestFit="1" customWidth="1"/>
    <col min="8152" max="8152" width="15.85546875" style="1" bestFit="1" customWidth="1"/>
    <col min="8153" max="8396" width="9.140625" style="1"/>
    <col min="8397" max="8397" width="12.7109375" style="1" bestFit="1" customWidth="1"/>
    <col min="8398" max="8398" width="13.85546875" style="1" bestFit="1" customWidth="1"/>
    <col min="8399" max="8399" width="17.85546875" style="1" bestFit="1" customWidth="1"/>
    <col min="8400" max="8400" width="19.7109375" style="1" bestFit="1" customWidth="1"/>
    <col min="8401" max="8401" width="17.7109375" style="1" bestFit="1" customWidth="1"/>
    <col min="8402" max="8402" width="0.7109375" style="1" customWidth="1"/>
    <col min="8403" max="8403" width="19.140625" style="1" bestFit="1" customWidth="1"/>
    <col min="8404" max="8404" width="17.7109375" style="1" bestFit="1" customWidth="1"/>
    <col min="8405" max="8405" width="29.85546875" style="1" bestFit="1" customWidth="1"/>
    <col min="8406" max="8406" width="6" style="1" bestFit="1" customWidth="1"/>
    <col min="8407" max="8407" width="11.7109375" style="1" bestFit="1" customWidth="1"/>
    <col min="8408" max="8408" width="15.85546875" style="1" bestFit="1" customWidth="1"/>
    <col min="8409" max="8652" width="9.140625" style="1"/>
    <col min="8653" max="8653" width="12.7109375" style="1" bestFit="1" customWidth="1"/>
    <col min="8654" max="8654" width="13.85546875" style="1" bestFit="1" customWidth="1"/>
    <col min="8655" max="8655" width="17.85546875" style="1" bestFit="1" customWidth="1"/>
    <col min="8656" max="8656" width="19.7109375" style="1" bestFit="1" customWidth="1"/>
    <col min="8657" max="8657" width="17.7109375" style="1" bestFit="1" customWidth="1"/>
    <col min="8658" max="8658" width="0.7109375" style="1" customWidth="1"/>
    <col min="8659" max="8659" width="19.140625" style="1" bestFit="1" customWidth="1"/>
    <col min="8660" max="8660" width="17.7109375" style="1" bestFit="1" customWidth="1"/>
    <col min="8661" max="8661" width="29.85546875" style="1" bestFit="1" customWidth="1"/>
    <col min="8662" max="8662" width="6" style="1" bestFit="1" customWidth="1"/>
    <col min="8663" max="8663" width="11.7109375" style="1" bestFit="1" customWidth="1"/>
    <col min="8664" max="8664" width="15.85546875" style="1" bestFit="1" customWidth="1"/>
    <col min="8665" max="8908" width="9.140625" style="1"/>
    <col min="8909" max="8909" width="12.7109375" style="1" bestFit="1" customWidth="1"/>
    <col min="8910" max="8910" width="13.85546875" style="1" bestFit="1" customWidth="1"/>
    <col min="8911" max="8911" width="17.85546875" style="1" bestFit="1" customWidth="1"/>
    <col min="8912" max="8912" width="19.7109375" style="1" bestFit="1" customWidth="1"/>
    <col min="8913" max="8913" width="17.7109375" style="1" bestFit="1" customWidth="1"/>
    <col min="8914" max="8914" width="0.7109375" style="1" customWidth="1"/>
    <col min="8915" max="8915" width="19.140625" style="1" bestFit="1" customWidth="1"/>
    <col min="8916" max="8916" width="17.7109375" style="1" bestFit="1" customWidth="1"/>
    <col min="8917" max="8917" width="29.85546875" style="1" bestFit="1" customWidth="1"/>
    <col min="8918" max="8918" width="6" style="1" bestFit="1" customWidth="1"/>
    <col min="8919" max="8919" width="11.7109375" style="1" bestFit="1" customWidth="1"/>
    <col min="8920" max="8920" width="15.85546875" style="1" bestFit="1" customWidth="1"/>
    <col min="8921" max="9164" width="9.140625" style="1"/>
    <col min="9165" max="9165" width="12.7109375" style="1" bestFit="1" customWidth="1"/>
    <col min="9166" max="9166" width="13.85546875" style="1" bestFit="1" customWidth="1"/>
    <col min="9167" max="9167" width="17.85546875" style="1" bestFit="1" customWidth="1"/>
    <col min="9168" max="9168" width="19.7109375" style="1" bestFit="1" customWidth="1"/>
    <col min="9169" max="9169" width="17.7109375" style="1" bestFit="1" customWidth="1"/>
    <col min="9170" max="9170" width="0.7109375" style="1" customWidth="1"/>
    <col min="9171" max="9171" width="19.140625" style="1" bestFit="1" customWidth="1"/>
    <col min="9172" max="9172" width="17.7109375" style="1" bestFit="1" customWidth="1"/>
    <col min="9173" max="9173" width="29.85546875" style="1" bestFit="1" customWidth="1"/>
    <col min="9174" max="9174" width="6" style="1" bestFit="1" customWidth="1"/>
    <col min="9175" max="9175" width="11.7109375" style="1" bestFit="1" customWidth="1"/>
    <col min="9176" max="9176" width="15.85546875" style="1" bestFit="1" customWidth="1"/>
    <col min="9177" max="9420" width="9.140625" style="1"/>
    <col min="9421" max="9421" width="12.7109375" style="1" bestFit="1" customWidth="1"/>
    <col min="9422" max="9422" width="13.85546875" style="1" bestFit="1" customWidth="1"/>
    <col min="9423" max="9423" width="17.85546875" style="1" bestFit="1" customWidth="1"/>
    <col min="9424" max="9424" width="19.7109375" style="1" bestFit="1" customWidth="1"/>
    <col min="9425" max="9425" width="17.7109375" style="1" bestFit="1" customWidth="1"/>
    <col min="9426" max="9426" width="0.7109375" style="1" customWidth="1"/>
    <col min="9427" max="9427" width="19.140625" style="1" bestFit="1" customWidth="1"/>
    <col min="9428" max="9428" width="17.7109375" style="1" bestFit="1" customWidth="1"/>
    <col min="9429" max="9429" width="29.85546875" style="1" bestFit="1" customWidth="1"/>
    <col min="9430" max="9430" width="6" style="1" bestFit="1" customWidth="1"/>
    <col min="9431" max="9431" width="11.7109375" style="1" bestFit="1" customWidth="1"/>
    <col min="9432" max="9432" width="15.85546875" style="1" bestFit="1" customWidth="1"/>
    <col min="9433" max="9676" width="9.140625" style="1"/>
    <col min="9677" max="9677" width="12.7109375" style="1" bestFit="1" customWidth="1"/>
    <col min="9678" max="9678" width="13.85546875" style="1" bestFit="1" customWidth="1"/>
    <col min="9679" max="9679" width="17.85546875" style="1" bestFit="1" customWidth="1"/>
    <col min="9680" max="9680" width="19.7109375" style="1" bestFit="1" customWidth="1"/>
    <col min="9681" max="9681" width="17.7109375" style="1" bestFit="1" customWidth="1"/>
    <col min="9682" max="9682" width="0.7109375" style="1" customWidth="1"/>
    <col min="9683" max="9683" width="19.140625" style="1" bestFit="1" customWidth="1"/>
    <col min="9684" max="9684" width="17.7109375" style="1" bestFit="1" customWidth="1"/>
    <col min="9685" max="9685" width="29.85546875" style="1" bestFit="1" customWidth="1"/>
    <col min="9686" max="9686" width="6" style="1" bestFit="1" customWidth="1"/>
    <col min="9687" max="9687" width="11.7109375" style="1" bestFit="1" customWidth="1"/>
    <col min="9688" max="9688" width="15.85546875" style="1" bestFit="1" customWidth="1"/>
    <col min="9689" max="9932" width="9.140625" style="1"/>
    <col min="9933" max="9933" width="12.7109375" style="1" bestFit="1" customWidth="1"/>
    <col min="9934" max="9934" width="13.85546875" style="1" bestFit="1" customWidth="1"/>
    <col min="9935" max="9935" width="17.85546875" style="1" bestFit="1" customWidth="1"/>
    <col min="9936" max="9936" width="19.7109375" style="1" bestFit="1" customWidth="1"/>
    <col min="9937" max="9937" width="17.7109375" style="1" bestFit="1" customWidth="1"/>
    <col min="9938" max="9938" width="0.7109375" style="1" customWidth="1"/>
    <col min="9939" max="9939" width="19.140625" style="1" bestFit="1" customWidth="1"/>
    <col min="9940" max="9940" width="17.7109375" style="1" bestFit="1" customWidth="1"/>
    <col min="9941" max="9941" width="29.85546875" style="1" bestFit="1" customWidth="1"/>
    <col min="9942" max="9942" width="6" style="1" bestFit="1" customWidth="1"/>
    <col min="9943" max="9943" width="11.7109375" style="1" bestFit="1" customWidth="1"/>
    <col min="9944" max="9944" width="15.85546875" style="1" bestFit="1" customWidth="1"/>
    <col min="9945" max="10188" width="9.140625" style="1"/>
    <col min="10189" max="10189" width="12.7109375" style="1" bestFit="1" customWidth="1"/>
    <col min="10190" max="10190" width="13.85546875" style="1" bestFit="1" customWidth="1"/>
    <col min="10191" max="10191" width="17.85546875" style="1" bestFit="1" customWidth="1"/>
    <col min="10192" max="10192" width="19.7109375" style="1" bestFit="1" customWidth="1"/>
    <col min="10193" max="10193" width="17.7109375" style="1" bestFit="1" customWidth="1"/>
    <col min="10194" max="10194" width="0.7109375" style="1" customWidth="1"/>
    <col min="10195" max="10195" width="19.140625" style="1" bestFit="1" customWidth="1"/>
    <col min="10196" max="10196" width="17.7109375" style="1" bestFit="1" customWidth="1"/>
    <col min="10197" max="10197" width="29.85546875" style="1" bestFit="1" customWidth="1"/>
    <col min="10198" max="10198" width="6" style="1" bestFit="1" customWidth="1"/>
    <col min="10199" max="10199" width="11.7109375" style="1" bestFit="1" customWidth="1"/>
    <col min="10200" max="10200" width="15.85546875" style="1" bestFit="1" customWidth="1"/>
    <col min="10201" max="10444" width="9.140625" style="1"/>
    <col min="10445" max="10445" width="12.7109375" style="1" bestFit="1" customWidth="1"/>
    <col min="10446" max="10446" width="13.85546875" style="1" bestFit="1" customWidth="1"/>
    <col min="10447" max="10447" width="17.85546875" style="1" bestFit="1" customWidth="1"/>
    <col min="10448" max="10448" width="19.7109375" style="1" bestFit="1" customWidth="1"/>
    <col min="10449" max="10449" width="17.7109375" style="1" bestFit="1" customWidth="1"/>
    <col min="10450" max="10450" width="0.7109375" style="1" customWidth="1"/>
    <col min="10451" max="10451" width="19.140625" style="1" bestFit="1" customWidth="1"/>
    <col min="10452" max="10452" width="17.7109375" style="1" bestFit="1" customWidth="1"/>
    <col min="10453" max="10453" width="29.85546875" style="1" bestFit="1" customWidth="1"/>
    <col min="10454" max="10454" width="6" style="1" bestFit="1" customWidth="1"/>
    <col min="10455" max="10455" width="11.7109375" style="1" bestFit="1" customWidth="1"/>
    <col min="10456" max="10456" width="15.85546875" style="1" bestFit="1" customWidth="1"/>
    <col min="10457" max="10700" width="9.140625" style="1"/>
    <col min="10701" max="10701" width="12.7109375" style="1" bestFit="1" customWidth="1"/>
    <col min="10702" max="10702" width="13.85546875" style="1" bestFit="1" customWidth="1"/>
    <col min="10703" max="10703" width="17.85546875" style="1" bestFit="1" customWidth="1"/>
    <col min="10704" max="10704" width="19.7109375" style="1" bestFit="1" customWidth="1"/>
    <col min="10705" max="10705" width="17.7109375" style="1" bestFit="1" customWidth="1"/>
    <col min="10706" max="10706" width="0.7109375" style="1" customWidth="1"/>
    <col min="10707" max="10707" width="19.140625" style="1" bestFit="1" customWidth="1"/>
    <col min="10708" max="10708" width="17.7109375" style="1" bestFit="1" customWidth="1"/>
    <col min="10709" max="10709" width="29.85546875" style="1" bestFit="1" customWidth="1"/>
    <col min="10710" max="10710" width="6" style="1" bestFit="1" customWidth="1"/>
    <col min="10711" max="10711" width="11.7109375" style="1" bestFit="1" customWidth="1"/>
    <col min="10712" max="10712" width="15.85546875" style="1" bestFit="1" customWidth="1"/>
    <col min="10713" max="10956" width="9.140625" style="1"/>
    <col min="10957" max="10957" width="12.7109375" style="1" bestFit="1" customWidth="1"/>
    <col min="10958" max="10958" width="13.85546875" style="1" bestFit="1" customWidth="1"/>
    <col min="10959" max="10959" width="17.85546875" style="1" bestFit="1" customWidth="1"/>
    <col min="10960" max="10960" width="19.7109375" style="1" bestFit="1" customWidth="1"/>
    <col min="10961" max="10961" width="17.7109375" style="1" bestFit="1" customWidth="1"/>
    <col min="10962" max="10962" width="0.7109375" style="1" customWidth="1"/>
    <col min="10963" max="10963" width="19.140625" style="1" bestFit="1" customWidth="1"/>
    <col min="10964" max="10964" width="17.7109375" style="1" bestFit="1" customWidth="1"/>
    <col min="10965" max="10965" width="29.85546875" style="1" bestFit="1" customWidth="1"/>
    <col min="10966" max="10966" width="6" style="1" bestFit="1" customWidth="1"/>
    <col min="10967" max="10967" width="11.7109375" style="1" bestFit="1" customWidth="1"/>
    <col min="10968" max="10968" width="15.85546875" style="1" bestFit="1" customWidth="1"/>
    <col min="10969" max="11212" width="9.140625" style="1"/>
    <col min="11213" max="11213" width="12.7109375" style="1" bestFit="1" customWidth="1"/>
    <col min="11214" max="11214" width="13.85546875" style="1" bestFit="1" customWidth="1"/>
    <col min="11215" max="11215" width="17.85546875" style="1" bestFit="1" customWidth="1"/>
    <col min="11216" max="11216" width="19.7109375" style="1" bestFit="1" customWidth="1"/>
    <col min="11217" max="11217" width="17.7109375" style="1" bestFit="1" customWidth="1"/>
    <col min="11218" max="11218" width="0.7109375" style="1" customWidth="1"/>
    <col min="11219" max="11219" width="19.140625" style="1" bestFit="1" customWidth="1"/>
    <col min="11220" max="11220" width="17.7109375" style="1" bestFit="1" customWidth="1"/>
    <col min="11221" max="11221" width="29.85546875" style="1" bestFit="1" customWidth="1"/>
    <col min="11222" max="11222" width="6" style="1" bestFit="1" customWidth="1"/>
    <col min="11223" max="11223" width="11.7109375" style="1" bestFit="1" customWidth="1"/>
    <col min="11224" max="11224" width="15.85546875" style="1" bestFit="1" customWidth="1"/>
    <col min="11225" max="11468" width="9.140625" style="1"/>
    <col min="11469" max="11469" width="12.7109375" style="1" bestFit="1" customWidth="1"/>
    <col min="11470" max="11470" width="13.85546875" style="1" bestFit="1" customWidth="1"/>
    <col min="11471" max="11471" width="17.85546875" style="1" bestFit="1" customWidth="1"/>
    <col min="11472" max="11472" width="19.7109375" style="1" bestFit="1" customWidth="1"/>
    <col min="11473" max="11473" width="17.7109375" style="1" bestFit="1" customWidth="1"/>
    <col min="11474" max="11474" width="0.7109375" style="1" customWidth="1"/>
    <col min="11475" max="11475" width="19.140625" style="1" bestFit="1" customWidth="1"/>
    <col min="11476" max="11476" width="17.7109375" style="1" bestFit="1" customWidth="1"/>
    <col min="11477" max="11477" width="29.85546875" style="1" bestFit="1" customWidth="1"/>
    <col min="11478" max="11478" width="6" style="1" bestFit="1" customWidth="1"/>
    <col min="11479" max="11479" width="11.7109375" style="1" bestFit="1" customWidth="1"/>
    <col min="11480" max="11480" width="15.85546875" style="1" bestFit="1" customWidth="1"/>
    <col min="11481" max="11724" width="9.140625" style="1"/>
    <col min="11725" max="11725" width="12.7109375" style="1" bestFit="1" customWidth="1"/>
    <col min="11726" max="11726" width="13.85546875" style="1" bestFit="1" customWidth="1"/>
    <col min="11727" max="11727" width="17.85546875" style="1" bestFit="1" customWidth="1"/>
    <col min="11728" max="11728" width="19.7109375" style="1" bestFit="1" customWidth="1"/>
    <col min="11729" max="11729" width="17.7109375" style="1" bestFit="1" customWidth="1"/>
    <col min="11730" max="11730" width="0.7109375" style="1" customWidth="1"/>
    <col min="11731" max="11731" width="19.140625" style="1" bestFit="1" customWidth="1"/>
    <col min="11732" max="11732" width="17.7109375" style="1" bestFit="1" customWidth="1"/>
    <col min="11733" max="11733" width="29.85546875" style="1" bestFit="1" customWidth="1"/>
    <col min="11734" max="11734" width="6" style="1" bestFit="1" customWidth="1"/>
    <col min="11735" max="11735" width="11.7109375" style="1" bestFit="1" customWidth="1"/>
    <col min="11736" max="11736" width="15.85546875" style="1" bestFit="1" customWidth="1"/>
    <col min="11737" max="11980" width="9.140625" style="1"/>
    <col min="11981" max="11981" width="12.7109375" style="1" bestFit="1" customWidth="1"/>
    <col min="11982" max="11982" width="13.85546875" style="1" bestFit="1" customWidth="1"/>
    <col min="11983" max="11983" width="17.85546875" style="1" bestFit="1" customWidth="1"/>
    <col min="11984" max="11984" width="19.7109375" style="1" bestFit="1" customWidth="1"/>
    <col min="11985" max="11985" width="17.7109375" style="1" bestFit="1" customWidth="1"/>
    <col min="11986" max="11986" width="0.7109375" style="1" customWidth="1"/>
    <col min="11987" max="11987" width="19.140625" style="1" bestFit="1" customWidth="1"/>
    <col min="11988" max="11988" width="17.7109375" style="1" bestFit="1" customWidth="1"/>
    <col min="11989" max="11989" width="29.85546875" style="1" bestFit="1" customWidth="1"/>
    <col min="11990" max="11990" width="6" style="1" bestFit="1" customWidth="1"/>
    <col min="11991" max="11991" width="11.7109375" style="1" bestFit="1" customWidth="1"/>
    <col min="11992" max="11992" width="15.85546875" style="1" bestFit="1" customWidth="1"/>
    <col min="11993" max="12236" width="9.140625" style="1"/>
    <col min="12237" max="12237" width="12.7109375" style="1" bestFit="1" customWidth="1"/>
    <col min="12238" max="12238" width="13.85546875" style="1" bestFit="1" customWidth="1"/>
    <col min="12239" max="12239" width="17.85546875" style="1" bestFit="1" customWidth="1"/>
    <col min="12240" max="12240" width="19.7109375" style="1" bestFit="1" customWidth="1"/>
    <col min="12241" max="12241" width="17.7109375" style="1" bestFit="1" customWidth="1"/>
    <col min="12242" max="12242" width="0.7109375" style="1" customWidth="1"/>
    <col min="12243" max="12243" width="19.140625" style="1" bestFit="1" customWidth="1"/>
    <col min="12244" max="12244" width="17.7109375" style="1" bestFit="1" customWidth="1"/>
    <col min="12245" max="12245" width="29.85546875" style="1" bestFit="1" customWidth="1"/>
    <col min="12246" max="12246" width="6" style="1" bestFit="1" customWidth="1"/>
    <col min="12247" max="12247" width="11.7109375" style="1" bestFit="1" customWidth="1"/>
    <col min="12248" max="12248" width="15.85546875" style="1" bestFit="1" customWidth="1"/>
    <col min="12249" max="12492" width="9.140625" style="1"/>
    <col min="12493" max="12493" width="12.7109375" style="1" bestFit="1" customWidth="1"/>
    <col min="12494" max="12494" width="13.85546875" style="1" bestFit="1" customWidth="1"/>
    <col min="12495" max="12495" width="17.85546875" style="1" bestFit="1" customWidth="1"/>
    <col min="12496" max="12496" width="19.7109375" style="1" bestFit="1" customWidth="1"/>
    <col min="12497" max="12497" width="17.7109375" style="1" bestFit="1" customWidth="1"/>
    <col min="12498" max="12498" width="0.7109375" style="1" customWidth="1"/>
    <col min="12499" max="12499" width="19.140625" style="1" bestFit="1" customWidth="1"/>
    <col min="12500" max="12500" width="17.7109375" style="1" bestFit="1" customWidth="1"/>
    <col min="12501" max="12501" width="29.85546875" style="1" bestFit="1" customWidth="1"/>
    <col min="12502" max="12502" width="6" style="1" bestFit="1" customWidth="1"/>
    <col min="12503" max="12503" width="11.7109375" style="1" bestFit="1" customWidth="1"/>
    <col min="12504" max="12504" width="15.85546875" style="1" bestFit="1" customWidth="1"/>
    <col min="12505" max="12748" width="9.140625" style="1"/>
    <col min="12749" max="12749" width="12.7109375" style="1" bestFit="1" customWidth="1"/>
    <col min="12750" max="12750" width="13.85546875" style="1" bestFit="1" customWidth="1"/>
    <col min="12751" max="12751" width="17.85546875" style="1" bestFit="1" customWidth="1"/>
    <col min="12752" max="12752" width="19.7109375" style="1" bestFit="1" customWidth="1"/>
    <col min="12753" max="12753" width="17.7109375" style="1" bestFit="1" customWidth="1"/>
    <col min="12754" max="12754" width="0.7109375" style="1" customWidth="1"/>
    <col min="12755" max="12755" width="19.140625" style="1" bestFit="1" customWidth="1"/>
    <col min="12756" max="12756" width="17.7109375" style="1" bestFit="1" customWidth="1"/>
    <col min="12757" max="12757" width="29.85546875" style="1" bestFit="1" customWidth="1"/>
    <col min="12758" max="12758" width="6" style="1" bestFit="1" customWidth="1"/>
    <col min="12759" max="12759" width="11.7109375" style="1" bestFit="1" customWidth="1"/>
    <col min="12760" max="12760" width="15.85546875" style="1" bestFit="1" customWidth="1"/>
    <col min="12761" max="13004" width="9.140625" style="1"/>
    <col min="13005" max="13005" width="12.7109375" style="1" bestFit="1" customWidth="1"/>
    <col min="13006" max="13006" width="13.85546875" style="1" bestFit="1" customWidth="1"/>
    <col min="13007" max="13007" width="17.85546875" style="1" bestFit="1" customWidth="1"/>
    <col min="13008" max="13008" width="19.7109375" style="1" bestFit="1" customWidth="1"/>
    <col min="13009" max="13009" width="17.7109375" style="1" bestFit="1" customWidth="1"/>
    <col min="13010" max="13010" width="0.7109375" style="1" customWidth="1"/>
    <col min="13011" max="13011" width="19.140625" style="1" bestFit="1" customWidth="1"/>
    <col min="13012" max="13012" width="17.7109375" style="1" bestFit="1" customWidth="1"/>
    <col min="13013" max="13013" width="29.85546875" style="1" bestFit="1" customWidth="1"/>
    <col min="13014" max="13014" width="6" style="1" bestFit="1" customWidth="1"/>
    <col min="13015" max="13015" width="11.7109375" style="1" bestFit="1" customWidth="1"/>
    <col min="13016" max="13016" width="15.85546875" style="1" bestFit="1" customWidth="1"/>
    <col min="13017" max="13260" width="9.140625" style="1"/>
    <col min="13261" max="13261" width="12.7109375" style="1" bestFit="1" customWidth="1"/>
    <col min="13262" max="13262" width="13.85546875" style="1" bestFit="1" customWidth="1"/>
    <col min="13263" max="13263" width="17.85546875" style="1" bestFit="1" customWidth="1"/>
    <col min="13264" max="13264" width="19.7109375" style="1" bestFit="1" customWidth="1"/>
    <col min="13265" max="13265" width="17.7109375" style="1" bestFit="1" customWidth="1"/>
    <col min="13266" max="13266" width="0.7109375" style="1" customWidth="1"/>
    <col min="13267" max="13267" width="19.140625" style="1" bestFit="1" customWidth="1"/>
    <col min="13268" max="13268" width="17.7109375" style="1" bestFit="1" customWidth="1"/>
    <col min="13269" max="13269" width="29.85546875" style="1" bestFit="1" customWidth="1"/>
    <col min="13270" max="13270" width="6" style="1" bestFit="1" customWidth="1"/>
    <col min="13271" max="13271" width="11.7109375" style="1" bestFit="1" customWidth="1"/>
    <col min="13272" max="13272" width="15.85546875" style="1" bestFit="1" customWidth="1"/>
    <col min="13273" max="13516" width="9.140625" style="1"/>
    <col min="13517" max="13517" width="12.7109375" style="1" bestFit="1" customWidth="1"/>
    <col min="13518" max="13518" width="13.85546875" style="1" bestFit="1" customWidth="1"/>
    <col min="13519" max="13519" width="17.85546875" style="1" bestFit="1" customWidth="1"/>
    <col min="13520" max="13520" width="19.7109375" style="1" bestFit="1" customWidth="1"/>
    <col min="13521" max="13521" width="17.7109375" style="1" bestFit="1" customWidth="1"/>
    <col min="13522" max="13522" width="0.7109375" style="1" customWidth="1"/>
    <col min="13523" max="13523" width="19.140625" style="1" bestFit="1" customWidth="1"/>
    <col min="13524" max="13524" width="17.7109375" style="1" bestFit="1" customWidth="1"/>
    <col min="13525" max="13525" width="29.85546875" style="1" bestFit="1" customWidth="1"/>
    <col min="13526" max="13526" width="6" style="1" bestFit="1" customWidth="1"/>
    <col min="13527" max="13527" width="11.7109375" style="1" bestFit="1" customWidth="1"/>
    <col min="13528" max="13528" width="15.85546875" style="1" bestFit="1" customWidth="1"/>
    <col min="13529" max="13772" width="9.140625" style="1"/>
    <col min="13773" max="13773" width="12.7109375" style="1" bestFit="1" customWidth="1"/>
    <col min="13774" max="13774" width="13.85546875" style="1" bestFit="1" customWidth="1"/>
    <col min="13775" max="13775" width="17.85546875" style="1" bestFit="1" customWidth="1"/>
    <col min="13776" max="13776" width="19.7109375" style="1" bestFit="1" customWidth="1"/>
    <col min="13777" max="13777" width="17.7109375" style="1" bestFit="1" customWidth="1"/>
    <col min="13778" max="13778" width="0.7109375" style="1" customWidth="1"/>
    <col min="13779" max="13779" width="19.140625" style="1" bestFit="1" customWidth="1"/>
    <col min="13780" max="13780" width="17.7109375" style="1" bestFit="1" customWidth="1"/>
    <col min="13781" max="13781" width="29.85546875" style="1" bestFit="1" customWidth="1"/>
    <col min="13782" max="13782" width="6" style="1" bestFit="1" customWidth="1"/>
    <col min="13783" max="13783" width="11.7109375" style="1" bestFit="1" customWidth="1"/>
    <col min="13784" max="13784" width="15.85546875" style="1" bestFit="1" customWidth="1"/>
    <col min="13785" max="14028" width="9.140625" style="1"/>
    <col min="14029" max="14029" width="12.7109375" style="1" bestFit="1" customWidth="1"/>
    <col min="14030" max="14030" width="13.85546875" style="1" bestFit="1" customWidth="1"/>
    <col min="14031" max="14031" width="17.85546875" style="1" bestFit="1" customWidth="1"/>
    <col min="14032" max="14032" width="19.7109375" style="1" bestFit="1" customWidth="1"/>
    <col min="14033" max="14033" width="17.7109375" style="1" bestFit="1" customWidth="1"/>
    <col min="14034" max="14034" width="0.7109375" style="1" customWidth="1"/>
    <col min="14035" max="14035" width="19.140625" style="1" bestFit="1" customWidth="1"/>
    <col min="14036" max="14036" width="17.7109375" style="1" bestFit="1" customWidth="1"/>
    <col min="14037" max="14037" width="29.85546875" style="1" bestFit="1" customWidth="1"/>
    <col min="14038" max="14038" width="6" style="1" bestFit="1" customWidth="1"/>
    <col min="14039" max="14039" width="11.7109375" style="1" bestFit="1" customWidth="1"/>
    <col min="14040" max="14040" width="15.85546875" style="1" bestFit="1" customWidth="1"/>
    <col min="14041" max="14284" width="9.140625" style="1"/>
    <col min="14285" max="14285" width="12.7109375" style="1" bestFit="1" customWidth="1"/>
    <col min="14286" max="14286" width="13.85546875" style="1" bestFit="1" customWidth="1"/>
    <col min="14287" max="14287" width="17.85546875" style="1" bestFit="1" customWidth="1"/>
    <col min="14288" max="14288" width="19.7109375" style="1" bestFit="1" customWidth="1"/>
    <col min="14289" max="14289" width="17.7109375" style="1" bestFit="1" customWidth="1"/>
    <col min="14290" max="14290" width="0.7109375" style="1" customWidth="1"/>
    <col min="14291" max="14291" width="19.140625" style="1" bestFit="1" customWidth="1"/>
    <col min="14292" max="14292" width="17.7109375" style="1" bestFit="1" customWidth="1"/>
    <col min="14293" max="14293" width="29.85546875" style="1" bestFit="1" customWidth="1"/>
    <col min="14294" max="14294" width="6" style="1" bestFit="1" customWidth="1"/>
    <col min="14295" max="14295" width="11.7109375" style="1" bestFit="1" customWidth="1"/>
    <col min="14296" max="14296" width="15.85546875" style="1" bestFit="1" customWidth="1"/>
    <col min="14297" max="14540" width="9.140625" style="1"/>
    <col min="14541" max="14541" width="12.7109375" style="1" bestFit="1" customWidth="1"/>
    <col min="14542" max="14542" width="13.85546875" style="1" bestFit="1" customWidth="1"/>
    <col min="14543" max="14543" width="17.85546875" style="1" bestFit="1" customWidth="1"/>
    <col min="14544" max="14544" width="19.7109375" style="1" bestFit="1" customWidth="1"/>
    <col min="14545" max="14545" width="17.7109375" style="1" bestFit="1" customWidth="1"/>
    <col min="14546" max="14546" width="0.7109375" style="1" customWidth="1"/>
    <col min="14547" max="14547" width="19.140625" style="1" bestFit="1" customWidth="1"/>
    <col min="14548" max="14548" width="17.7109375" style="1" bestFit="1" customWidth="1"/>
    <col min="14549" max="14549" width="29.85546875" style="1" bestFit="1" customWidth="1"/>
    <col min="14550" max="14550" width="6" style="1" bestFit="1" customWidth="1"/>
    <col min="14551" max="14551" width="11.7109375" style="1" bestFit="1" customWidth="1"/>
    <col min="14552" max="14552" width="15.85546875" style="1" bestFit="1" customWidth="1"/>
    <col min="14553" max="14796" width="9.140625" style="1"/>
    <col min="14797" max="14797" width="12.7109375" style="1" bestFit="1" customWidth="1"/>
    <col min="14798" max="14798" width="13.85546875" style="1" bestFit="1" customWidth="1"/>
    <col min="14799" max="14799" width="17.85546875" style="1" bestFit="1" customWidth="1"/>
    <col min="14800" max="14800" width="19.7109375" style="1" bestFit="1" customWidth="1"/>
    <col min="14801" max="14801" width="17.7109375" style="1" bestFit="1" customWidth="1"/>
    <col min="14802" max="14802" width="0.7109375" style="1" customWidth="1"/>
    <col min="14803" max="14803" width="19.140625" style="1" bestFit="1" customWidth="1"/>
    <col min="14804" max="14804" width="17.7109375" style="1" bestFit="1" customWidth="1"/>
    <col min="14805" max="14805" width="29.85546875" style="1" bestFit="1" customWidth="1"/>
    <col min="14806" max="14806" width="6" style="1" bestFit="1" customWidth="1"/>
    <col min="14807" max="14807" width="11.7109375" style="1" bestFit="1" customWidth="1"/>
    <col min="14808" max="14808" width="15.85546875" style="1" bestFit="1" customWidth="1"/>
    <col min="14809" max="15052" width="9.140625" style="1"/>
    <col min="15053" max="15053" width="12.7109375" style="1" bestFit="1" customWidth="1"/>
    <col min="15054" max="15054" width="13.85546875" style="1" bestFit="1" customWidth="1"/>
    <col min="15055" max="15055" width="17.85546875" style="1" bestFit="1" customWidth="1"/>
    <col min="15056" max="15056" width="19.7109375" style="1" bestFit="1" customWidth="1"/>
    <col min="15057" max="15057" width="17.7109375" style="1" bestFit="1" customWidth="1"/>
    <col min="15058" max="15058" width="0.7109375" style="1" customWidth="1"/>
    <col min="15059" max="15059" width="19.140625" style="1" bestFit="1" customWidth="1"/>
    <col min="15060" max="15060" width="17.7109375" style="1" bestFit="1" customWidth="1"/>
    <col min="15061" max="15061" width="29.85546875" style="1" bestFit="1" customWidth="1"/>
    <col min="15062" max="15062" width="6" style="1" bestFit="1" customWidth="1"/>
    <col min="15063" max="15063" width="11.7109375" style="1" bestFit="1" customWidth="1"/>
    <col min="15064" max="15064" width="15.85546875" style="1" bestFit="1" customWidth="1"/>
    <col min="15065" max="15308" width="9.140625" style="1"/>
    <col min="15309" max="15309" width="12.7109375" style="1" bestFit="1" customWidth="1"/>
    <col min="15310" max="15310" width="13.85546875" style="1" bestFit="1" customWidth="1"/>
    <col min="15311" max="15311" width="17.85546875" style="1" bestFit="1" customWidth="1"/>
    <col min="15312" max="15312" width="19.7109375" style="1" bestFit="1" customWidth="1"/>
    <col min="15313" max="15313" width="17.7109375" style="1" bestFit="1" customWidth="1"/>
    <col min="15314" max="15314" width="0.7109375" style="1" customWidth="1"/>
    <col min="15315" max="15315" width="19.140625" style="1" bestFit="1" customWidth="1"/>
    <col min="15316" max="15316" width="17.7109375" style="1" bestFit="1" customWidth="1"/>
    <col min="15317" max="15317" width="29.85546875" style="1" bestFit="1" customWidth="1"/>
    <col min="15318" max="15318" width="6" style="1" bestFit="1" customWidth="1"/>
    <col min="15319" max="15319" width="11.7109375" style="1" bestFit="1" customWidth="1"/>
    <col min="15320" max="15320" width="15.85546875" style="1" bestFit="1" customWidth="1"/>
    <col min="15321" max="15564" width="9.140625" style="1"/>
    <col min="15565" max="15565" width="12.7109375" style="1" bestFit="1" customWidth="1"/>
    <col min="15566" max="15566" width="13.85546875" style="1" bestFit="1" customWidth="1"/>
    <col min="15567" max="15567" width="17.85546875" style="1" bestFit="1" customWidth="1"/>
    <col min="15568" max="15568" width="19.7109375" style="1" bestFit="1" customWidth="1"/>
    <col min="15569" max="15569" width="17.7109375" style="1" bestFit="1" customWidth="1"/>
    <col min="15570" max="15570" width="0.7109375" style="1" customWidth="1"/>
    <col min="15571" max="15571" width="19.140625" style="1" bestFit="1" customWidth="1"/>
    <col min="15572" max="15572" width="17.7109375" style="1" bestFit="1" customWidth="1"/>
    <col min="15573" max="15573" width="29.85546875" style="1" bestFit="1" customWidth="1"/>
    <col min="15574" max="15574" width="6" style="1" bestFit="1" customWidth="1"/>
    <col min="15575" max="15575" width="11.7109375" style="1" bestFit="1" customWidth="1"/>
    <col min="15576" max="15576" width="15.85546875" style="1" bestFit="1" customWidth="1"/>
    <col min="15577" max="15820" width="9.140625" style="1"/>
    <col min="15821" max="15821" width="12.7109375" style="1" bestFit="1" customWidth="1"/>
    <col min="15822" max="15822" width="13.85546875" style="1" bestFit="1" customWidth="1"/>
    <col min="15823" max="15823" width="17.85546875" style="1" bestFit="1" customWidth="1"/>
    <col min="15824" max="15824" width="19.7109375" style="1" bestFit="1" customWidth="1"/>
    <col min="15825" max="15825" width="17.7109375" style="1" bestFit="1" customWidth="1"/>
    <col min="15826" max="15826" width="0.7109375" style="1" customWidth="1"/>
    <col min="15827" max="15827" width="19.140625" style="1" bestFit="1" customWidth="1"/>
    <col min="15828" max="15828" width="17.7109375" style="1" bestFit="1" customWidth="1"/>
    <col min="15829" max="15829" width="29.85546875" style="1" bestFit="1" customWidth="1"/>
    <col min="15830" max="15830" width="6" style="1" bestFit="1" customWidth="1"/>
    <col min="15831" max="15831" width="11.7109375" style="1" bestFit="1" customWidth="1"/>
    <col min="15832" max="15832" width="15.85546875" style="1" bestFit="1" customWidth="1"/>
    <col min="15833" max="16076" width="9.140625" style="1"/>
    <col min="16077" max="16077" width="12.7109375" style="1" bestFit="1" customWidth="1"/>
    <col min="16078" max="16078" width="13.85546875" style="1" bestFit="1" customWidth="1"/>
    <col min="16079" max="16079" width="17.85546875" style="1" bestFit="1" customWidth="1"/>
    <col min="16080" max="16080" width="19.7109375" style="1" bestFit="1" customWidth="1"/>
    <col min="16081" max="16081" width="17.7109375" style="1" bestFit="1" customWidth="1"/>
    <col min="16082" max="16082" width="0.7109375" style="1" customWidth="1"/>
    <col min="16083" max="16083" width="19.140625" style="1" bestFit="1" customWidth="1"/>
    <col min="16084" max="16084" width="17.7109375" style="1" bestFit="1" customWidth="1"/>
    <col min="16085" max="16085" width="29.85546875" style="1" bestFit="1" customWidth="1"/>
    <col min="16086" max="16086" width="6" style="1" bestFit="1" customWidth="1"/>
    <col min="16087" max="16087" width="11.7109375" style="1" bestFit="1" customWidth="1"/>
    <col min="16088" max="16088" width="15.85546875" style="1" bestFit="1" customWidth="1"/>
    <col min="16089" max="16384" width="9.140625" style="1"/>
  </cols>
  <sheetData>
    <row r="1" spans="1:10" ht="42.75" x14ac:dyDescent="0.5">
      <c r="A1" s="35"/>
      <c r="B1" s="156"/>
      <c r="C1" s="156"/>
      <c r="D1" s="156"/>
      <c r="E1" s="156"/>
      <c r="F1" s="36"/>
      <c r="G1" s="35"/>
    </row>
    <row r="2" spans="1:10" ht="27" customHeight="1" x14ac:dyDescent="0.65">
      <c r="A2" s="35"/>
      <c r="B2" s="157" t="s">
        <v>217</v>
      </c>
      <c r="C2" s="157"/>
      <c r="D2" s="157"/>
      <c r="E2" s="157"/>
      <c r="F2" s="36"/>
      <c r="G2" s="35"/>
    </row>
    <row r="3" spans="1:10" ht="17.25" customHeight="1" thickBot="1" x14ac:dyDescent="0.75">
      <c r="A3" s="35"/>
      <c r="B3" s="37"/>
      <c r="C3" s="37"/>
      <c r="D3" s="37"/>
      <c r="E3" s="60"/>
      <c r="F3" s="36"/>
      <c r="G3" s="35"/>
    </row>
    <row r="4" spans="1:10" ht="24" customHeight="1" thickBot="1" x14ac:dyDescent="0.75">
      <c r="A4" s="35"/>
      <c r="B4" s="120" t="s">
        <v>1</v>
      </c>
      <c r="C4" s="120" t="s">
        <v>0</v>
      </c>
      <c r="D4" s="38"/>
      <c r="E4" s="96" t="s">
        <v>208</v>
      </c>
      <c r="F4" s="36"/>
      <c r="G4" s="35"/>
    </row>
    <row r="5" spans="1:10" ht="26.25" customHeight="1" x14ac:dyDescent="0.5">
      <c r="A5" s="35"/>
      <c r="B5" s="41">
        <v>1</v>
      </c>
      <c r="C5" s="42" t="s">
        <v>2</v>
      </c>
      <c r="D5" s="28"/>
      <c r="E5" s="40">
        <f>'ریز محاسبات31 نفر'!H39*30.5</f>
        <v>48994841.870967738</v>
      </c>
      <c r="F5" s="36"/>
      <c r="G5" s="39"/>
      <c r="H5" s="99"/>
      <c r="J5" s="99"/>
    </row>
    <row r="6" spans="1:10" ht="26.25" customHeight="1" x14ac:dyDescent="0.5">
      <c r="A6" s="35"/>
      <c r="B6" s="41">
        <v>2</v>
      </c>
      <c r="C6" s="42" t="s">
        <v>3</v>
      </c>
      <c r="D6" s="28"/>
      <c r="E6" s="43">
        <f>'ریز محاسبات31 نفر'!T39</f>
        <v>5591666.666666666</v>
      </c>
      <c r="F6" s="36"/>
      <c r="H6" s="99"/>
    </row>
    <row r="7" spans="1:10" ht="26.25" customHeight="1" x14ac:dyDescent="0.5">
      <c r="A7" s="35"/>
      <c r="B7" s="41">
        <v>3</v>
      </c>
      <c r="C7" s="42" t="s">
        <v>4</v>
      </c>
      <c r="D7" s="28"/>
      <c r="E7" s="43">
        <f>'ریز محاسبات31 نفر'!U39</f>
        <v>8641666.6666666623</v>
      </c>
      <c r="F7" s="36"/>
      <c r="G7" s="39"/>
      <c r="H7" s="99"/>
    </row>
    <row r="8" spans="1:10" ht="26.25" customHeight="1" x14ac:dyDescent="0.5">
      <c r="A8" s="35"/>
      <c r="B8" s="41">
        <v>4</v>
      </c>
      <c r="C8" s="42" t="s">
        <v>5</v>
      </c>
      <c r="D8" s="28"/>
      <c r="E8" s="43">
        <f>'ریز محاسبات31 نفر'!O39</f>
        <v>5346035.0806451617</v>
      </c>
      <c r="F8" s="36"/>
      <c r="G8" s="39"/>
      <c r="H8" s="99"/>
    </row>
    <row r="9" spans="1:10" ht="26.25" customHeight="1" x14ac:dyDescent="0.5">
      <c r="A9" s="35"/>
      <c r="B9" s="41">
        <v>5</v>
      </c>
      <c r="C9" s="42" t="s">
        <v>6</v>
      </c>
      <c r="D9" s="28"/>
      <c r="E9" s="43">
        <f>'ریز محاسبات31 نفر'!W42</f>
        <v>8031941.2903225804</v>
      </c>
      <c r="F9" s="36"/>
      <c r="G9" s="39"/>
      <c r="H9" s="99"/>
    </row>
    <row r="10" spans="1:10" ht="26.25" customHeight="1" x14ac:dyDescent="0.5">
      <c r="A10" s="35"/>
      <c r="B10" s="41">
        <v>6</v>
      </c>
      <c r="C10" s="42" t="s">
        <v>7</v>
      </c>
      <c r="D10" s="28"/>
      <c r="E10" s="43">
        <f>'ریز محاسبات31 نفر'!W43</f>
        <v>4015970.6451612902</v>
      </c>
      <c r="F10" s="36"/>
      <c r="G10" s="82"/>
      <c r="H10" s="99"/>
    </row>
    <row r="11" spans="1:10" ht="26.25" customHeight="1" x14ac:dyDescent="0.5">
      <c r="A11" s="35"/>
      <c r="B11" s="41">
        <v>7</v>
      </c>
      <c r="C11" s="45" t="s">
        <v>76</v>
      </c>
      <c r="D11" s="28"/>
      <c r="E11" s="43" t="s">
        <v>8</v>
      </c>
      <c r="F11" s="36"/>
      <c r="G11" s="39"/>
      <c r="H11" s="99"/>
    </row>
    <row r="12" spans="1:10" ht="26.25" customHeight="1" x14ac:dyDescent="0.5">
      <c r="A12" s="35"/>
      <c r="B12" s="41">
        <v>8</v>
      </c>
      <c r="C12" s="42" t="s">
        <v>9</v>
      </c>
      <c r="D12" s="28"/>
      <c r="E12" s="43">
        <f>'ریز محاسبات31 نفر'!W41</f>
        <v>0</v>
      </c>
      <c r="F12" s="36"/>
      <c r="G12" s="39"/>
      <c r="H12" s="99"/>
    </row>
    <row r="13" spans="1:10" ht="26.25" customHeight="1" x14ac:dyDescent="0.5">
      <c r="A13" s="35"/>
      <c r="B13" s="41">
        <v>9</v>
      </c>
      <c r="C13" s="42" t="s">
        <v>38</v>
      </c>
      <c r="D13" s="28"/>
      <c r="E13" s="43">
        <f>'ریز محاسبات31 نفر'!L39</f>
        <v>1635049.2120967743</v>
      </c>
      <c r="F13" s="36"/>
      <c r="G13" s="39"/>
      <c r="H13" s="99"/>
    </row>
    <row r="14" spans="1:10" ht="26.25" customHeight="1" x14ac:dyDescent="0.5">
      <c r="A14" s="35"/>
      <c r="B14" s="41">
        <v>10</v>
      </c>
      <c r="C14" s="42" t="s">
        <v>74</v>
      </c>
      <c r="D14" s="28"/>
      <c r="E14" s="43">
        <f>'ریز محاسبات31 نفر'!W44</f>
        <v>0</v>
      </c>
      <c r="F14" s="36"/>
      <c r="G14" s="39"/>
      <c r="H14" s="99"/>
    </row>
    <row r="15" spans="1:10" ht="26.25" customHeight="1" x14ac:dyDescent="0.5">
      <c r="A15" s="35"/>
      <c r="B15" s="41">
        <v>11</v>
      </c>
      <c r="C15" s="42" t="s">
        <v>10</v>
      </c>
      <c r="D15" s="28"/>
      <c r="E15" s="43">
        <f>'ریز محاسبات31 نفر'!I39</f>
        <v>0</v>
      </c>
      <c r="F15" s="36"/>
      <c r="G15" s="39"/>
      <c r="H15" s="99"/>
    </row>
    <row r="16" spans="1:10" ht="26.25" customHeight="1" x14ac:dyDescent="0.55000000000000004">
      <c r="A16" s="35"/>
      <c r="B16" s="41">
        <v>12</v>
      </c>
      <c r="C16" s="42" t="s">
        <v>210</v>
      </c>
      <c r="D16" s="28"/>
      <c r="E16" s="43">
        <f>'ریز محاسبات31 نفر'!Q39</f>
        <v>10642386.29910762</v>
      </c>
      <c r="F16" s="36"/>
      <c r="G16" s="64"/>
      <c r="H16" s="99"/>
    </row>
    <row r="17" spans="1:9" ht="26.25" customHeight="1" x14ac:dyDescent="0.55000000000000004">
      <c r="A17" s="35"/>
      <c r="B17" s="41">
        <v>13</v>
      </c>
      <c r="C17" s="42" t="s">
        <v>209</v>
      </c>
      <c r="D17" s="28"/>
      <c r="E17" s="43">
        <f>'ریز محاسبات31 نفر'!S39</f>
        <v>3615904.5709235524</v>
      </c>
      <c r="F17" s="36"/>
      <c r="G17" s="46"/>
      <c r="H17" s="99"/>
    </row>
    <row r="18" spans="1:9" ht="24.75" customHeight="1" thickBot="1" x14ac:dyDescent="0.55000000000000004">
      <c r="A18" s="35"/>
      <c r="B18" s="41">
        <v>14</v>
      </c>
      <c r="C18" s="29" t="s">
        <v>214</v>
      </c>
      <c r="D18" s="28"/>
      <c r="E18" s="30"/>
      <c r="F18" s="36"/>
      <c r="H18" s="99"/>
    </row>
    <row r="19" spans="1:9" ht="27.75" customHeight="1" thickBot="1" x14ac:dyDescent="0.8">
      <c r="A19" s="35"/>
      <c r="B19" s="152" t="s">
        <v>11</v>
      </c>
      <c r="C19" s="153"/>
      <c r="D19" s="44"/>
      <c r="E19" s="47">
        <f>SUM(E5:E18)</f>
        <v>96515462.302558064</v>
      </c>
      <c r="F19" s="48"/>
      <c r="G19" s="123">
        <v>16.669998710000002</v>
      </c>
      <c r="H19" s="99"/>
    </row>
    <row r="20" spans="1:9" ht="31.5" customHeight="1" thickBot="1" x14ac:dyDescent="0.8">
      <c r="A20" s="35"/>
      <c r="B20" s="154" t="s">
        <v>12</v>
      </c>
      <c r="C20" s="155"/>
      <c r="D20" s="28"/>
      <c r="E20" s="49">
        <f>E23*G19/100</f>
        <v>19307723.595004603</v>
      </c>
      <c r="F20" s="48"/>
      <c r="G20" s="123"/>
      <c r="H20" s="98"/>
    </row>
    <row r="21" spans="1:9" ht="27.75" customHeight="1" thickBot="1" x14ac:dyDescent="0.6">
      <c r="A21" s="35"/>
      <c r="B21" s="148" t="s">
        <v>73</v>
      </c>
      <c r="C21" s="149"/>
      <c r="D21" s="44"/>
      <c r="E21" s="121">
        <f>G20</f>
        <v>0</v>
      </c>
      <c r="F21" s="36"/>
      <c r="G21" s="124">
        <f>(100-G19-G20)/100</f>
        <v>0.8333000129</v>
      </c>
      <c r="H21" s="98"/>
    </row>
    <row r="22" spans="1:9" ht="27.75" customHeight="1" thickBot="1" x14ac:dyDescent="0.6">
      <c r="A22" s="35"/>
      <c r="B22" s="150"/>
      <c r="C22" s="151"/>
      <c r="D22" s="44"/>
      <c r="E22" s="122">
        <f>ROUND(E23*G20/100,0)</f>
        <v>0</v>
      </c>
      <c r="F22" s="46"/>
      <c r="G22" s="46"/>
      <c r="H22" s="98"/>
    </row>
    <row r="23" spans="1:9" ht="27.75" customHeight="1" thickBot="1" x14ac:dyDescent="0.8">
      <c r="A23" s="35"/>
      <c r="B23" s="152" t="s">
        <v>39</v>
      </c>
      <c r="C23" s="153"/>
      <c r="D23" s="44"/>
      <c r="E23" s="47">
        <f>E19/G21</f>
        <v>115823185.89756267</v>
      </c>
      <c r="F23" s="50"/>
      <c r="H23" s="99"/>
    </row>
    <row r="24" spans="1:9" ht="27.75" customHeight="1" thickBot="1" x14ac:dyDescent="0.8">
      <c r="A24" s="35"/>
      <c r="B24" s="154" t="s">
        <v>13</v>
      </c>
      <c r="C24" s="155"/>
      <c r="D24" s="53"/>
      <c r="E24" s="52">
        <v>31</v>
      </c>
      <c r="F24" s="50"/>
      <c r="H24" s="99"/>
    </row>
    <row r="25" spans="1:9" ht="27.75" customHeight="1" thickBot="1" x14ac:dyDescent="0.55000000000000004">
      <c r="A25" s="35"/>
      <c r="B25" s="152" t="s">
        <v>14</v>
      </c>
      <c r="C25" s="153"/>
      <c r="D25" s="44"/>
      <c r="E25" s="47">
        <f>E24*E23</f>
        <v>3590518762.8244429</v>
      </c>
      <c r="F25" s="51"/>
      <c r="I25" s="119">
        <f>E19-'ریز محاسبات31 نفر'!W46</f>
        <v>0</v>
      </c>
    </row>
    <row r="26" spans="1:9" ht="25.5" hidden="1" customHeight="1" thickBot="1" x14ac:dyDescent="0.55000000000000004">
      <c r="A26" s="35"/>
      <c r="B26" s="56"/>
      <c r="C26" s="57"/>
      <c r="D26" s="58"/>
      <c r="E26" s="58"/>
      <c r="F26" s="36"/>
    </row>
    <row r="27" spans="1:9" ht="19.5" customHeight="1" x14ac:dyDescent="0.5">
      <c r="A27" s="35"/>
      <c r="B27" s="59"/>
      <c r="C27" s="59"/>
      <c r="D27" s="59"/>
      <c r="E27" s="59"/>
      <c r="F27" s="36"/>
    </row>
    <row r="28" spans="1:9" ht="28.5" customHeight="1" x14ac:dyDescent="0.5">
      <c r="A28" s="35"/>
      <c r="B28" s="59"/>
      <c r="C28" s="59"/>
      <c r="D28" s="59"/>
      <c r="E28" s="97"/>
      <c r="F28" s="36"/>
    </row>
    <row r="29" spans="1:9" ht="26.25" customHeight="1" x14ac:dyDescent="0.5">
      <c r="A29" s="35"/>
      <c r="F29" s="36"/>
    </row>
    <row r="30" spans="1:9" s="26" customFormat="1" ht="26.25" customHeight="1" x14ac:dyDescent="0.65">
      <c r="B30" s="61"/>
      <c r="C30" s="61"/>
      <c r="D30" s="62"/>
      <c r="E30" s="62"/>
      <c r="F30" s="27"/>
      <c r="G30" s="54"/>
    </row>
    <row r="31" spans="1:9" s="26" customFormat="1" ht="30.75" thickBot="1" x14ac:dyDescent="0.7">
      <c r="B31" s="61"/>
      <c r="C31" s="61"/>
      <c r="D31" s="62"/>
      <c r="E31" s="62"/>
      <c r="F31" s="27"/>
    </row>
    <row r="32" spans="1:9" s="26" customFormat="1" ht="27.75" x14ac:dyDescent="0.65">
      <c r="B32" s="63"/>
      <c r="C32" s="63"/>
      <c r="D32" s="63"/>
      <c r="E32" s="63"/>
      <c r="F32" s="27"/>
    </row>
    <row r="33" spans="2:6" s="26" customFormat="1" ht="27.75" x14ac:dyDescent="0.65">
      <c r="B33" s="63"/>
      <c r="C33" s="63"/>
      <c r="D33" s="63"/>
      <c r="E33" s="63"/>
      <c r="F33" s="27"/>
    </row>
    <row r="34" spans="2:6" s="26" customFormat="1" ht="27.75" x14ac:dyDescent="0.65">
      <c r="B34" s="63"/>
      <c r="C34" s="63"/>
      <c r="D34" s="63"/>
      <c r="E34" s="63"/>
      <c r="F34" s="27"/>
    </row>
    <row r="35" spans="2:6" s="26" customFormat="1" ht="27.75" x14ac:dyDescent="0.65">
      <c r="B35" s="63"/>
      <c r="C35" s="63"/>
      <c r="D35" s="63"/>
      <c r="E35" s="63"/>
      <c r="F35" s="27"/>
    </row>
    <row r="36" spans="2:6" s="26" customFormat="1" ht="27.75" x14ac:dyDescent="0.65">
      <c r="B36" s="63"/>
      <c r="C36" s="63"/>
      <c r="D36" s="63"/>
      <c r="E36" s="63"/>
      <c r="F36" s="27"/>
    </row>
    <row r="37" spans="2:6" s="26" customFormat="1" ht="27.75" x14ac:dyDescent="0.65">
      <c r="B37" s="63"/>
      <c r="C37" s="63"/>
      <c r="D37" s="63"/>
      <c r="E37" s="63"/>
      <c r="F37" s="27"/>
    </row>
    <row r="38" spans="2:6" s="26" customFormat="1" ht="27.75" x14ac:dyDescent="0.65">
      <c r="B38" s="63"/>
      <c r="C38" s="63"/>
      <c r="D38" s="63"/>
      <c r="E38" s="63"/>
      <c r="F38" s="27"/>
    </row>
    <row r="39" spans="2:6" s="26" customFormat="1" ht="27.75" x14ac:dyDescent="0.65">
      <c r="B39" s="63"/>
      <c r="C39" s="63"/>
      <c r="D39" s="63"/>
      <c r="E39" s="63"/>
      <c r="F39" s="27"/>
    </row>
    <row r="40" spans="2:6" s="26" customFormat="1" ht="27.75" x14ac:dyDescent="0.65">
      <c r="B40" s="63"/>
      <c r="C40" s="63"/>
      <c r="D40" s="63"/>
      <c r="E40" s="63"/>
      <c r="F40" s="27"/>
    </row>
    <row r="50" ht="27" customHeight="1" x14ac:dyDescent="0.5"/>
  </sheetData>
  <mergeCells count="8">
    <mergeCell ref="B21:C22"/>
    <mergeCell ref="B23:C23"/>
    <mergeCell ref="B24:C24"/>
    <mergeCell ref="B25:C25"/>
    <mergeCell ref="B1:E1"/>
    <mergeCell ref="B2:E2"/>
    <mergeCell ref="B19:C19"/>
    <mergeCell ref="B20:C20"/>
  </mergeCells>
  <printOptions horizontalCentered="1"/>
  <pageMargins left="0.28000000000000003" right="0.21" top="0" bottom="1.1811023622047245" header="0" footer="0"/>
  <pageSetup paperSize="9" scale="61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اطلاعات پرسنل</vt:lpstr>
      <vt:lpstr>ریز محاسبات31 نفر</vt:lpstr>
      <vt:lpstr>آنالیز پیشنهادی 31 نفر </vt:lpstr>
      <vt:lpstr>'ریز محاسبات31 نفر'!Print_Area</vt:lpstr>
    </vt:vector>
  </TitlesOfParts>
  <Company>Gerdoo.Net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Gerdoo</dc:creator>
  <cp:lastModifiedBy>se-me-13 Najaf abadi</cp:lastModifiedBy>
  <cp:lastPrinted>2022-09-24T08:18:20Z</cp:lastPrinted>
  <dcterms:created xsi:type="dcterms:W3CDTF">2019-06-08T06:40:00Z</dcterms:created>
  <dcterms:modified xsi:type="dcterms:W3CDTF">2022-09-24T09:23:41Z</dcterms:modified>
</cp:coreProperties>
</file>